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925" firstSheet="26" activeTab="29"/>
  </bookViews>
  <sheets>
    <sheet name="Форма 1.1 (2013)" sheetId="1" state="hidden" r:id="rId1"/>
    <sheet name="Форма 1.1 (2014)" sheetId="2" r:id="rId2"/>
    <sheet name="Форма 1.1 (2015)" sheetId="3" r:id="rId3"/>
    <sheet name="Форма 1.1 (2016)" sheetId="4" r:id="rId4"/>
    <sheet name="Форма 1.2 (2013)" sheetId="5" state="hidden" r:id="rId5"/>
    <sheet name="Форма 1.2 (2014)" sheetId="6" r:id="rId6"/>
    <sheet name="Форма 1.2 (2015)" sheetId="7" r:id="rId7"/>
    <sheet name="Форма 1.2 (2016)" sheetId="8" r:id="rId8"/>
    <sheet name="форма 1.3." sheetId="9" r:id="rId9"/>
    <sheet name="форма 1.3. (РЭК)" sheetId="10" state="hidden" r:id="rId10"/>
    <sheet name="форма 2.1 (2013)" sheetId="11" state="hidden" r:id="rId11"/>
    <sheet name="форма 2.1 (2014)" sheetId="12" r:id="rId12"/>
    <sheet name="форма 2.1 (2015)" sheetId="13" r:id="rId13"/>
    <sheet name="форма 2.1 (2016)" sheetId="14" r:id="rId14"/>
    <sheet name="форма2.2 (2013)" sheetId="15" state="hidden" r:id="rId15"/>
    <sheet name="форма2.2 (2014)" sheetId="16" r:id="rId16"/>
    <sheet name="форма2.2 (2015)" sheetId="17" r:id="rId17"/>
    <sheet name="форма2.2 (2016)" sheetId="18" r:id="rId18"/>
    <sheet name="форма2.3 (2013)" sheetId="19" state="hidden" r:id="rId19"/>
    <sheet name="форма2.3 (2014)" sheetId="20" r:id="rId20"/>
    <sheet name="форма2.3 (2015)" sheetId="21" r:id="rId21"/>
    <sheet name="форма2.3 (2016)" sheetId="22" r:id="rId22"/>
    <sheet name="форма2.4." sheetId="23" r:id="rId23"/>
    <sheet name="Форма 3.1 (2013)" sheetId="24" state="hidden" r:id="rId24"/>
    <sheet name="Форма 3.1 (2014)" sheetId="25" state="hidden" r:id="rId25"/>
    <sheet name="Форма 3.1 (2015)" sheetId="26" r:id="rId26"/>
    <sheet name="Форма 3.1 (2016)" sheetId="27" r:id="rId27"/>
    <sheet name="Форма 3.2 (2013)" sheetId="28" state="hidden" r:id="rId28"/>
    <sheet name="Форма 3.2 (2014)" sheetId="29" r:id="rId29"/>
    <sheet name="Форма 3.2 (2015)" sheetId="30" r:id="rId30"/>
    <sheet name="Форма 3.2 (2016)" sheetId="31" r:id="rId31"/>
    <sheet name="Форма 3.3 (2013)" sheetId="32" state="hidden" r:id="rId32"/>
    <sheet name="Форма 3.3 (2014)" sheetId="33" r:id="rId33"/>
    <sheet name="форма4.1" sheetId="34" state="hidden" r:id="rId34"/>
    <sheet name="Форма 3.3 (2015)" sheetId="35" r:id="rId35"/>
    <sheet name="Форма 3.3 (2016)" sheetId="36" r:id="rId36"/>
    <sheet name="план 2017-2021" sheetId="37" r:id="rId37"/>
    <sheet name="изменения" sheetId="38" state="hidden" r:id="rId38"/>
  </sheets>
  <definedNames>
    <definedName name="_xlnm.Print_Titles" localSheetId="36">'план 2017-2021'!$7:$7</definedName>
    <definedName name="_xlnm.Print_Titles" localSheetId="10">'форма 2.1 (2013)'!$7:$7</definedName>
    <definedName name="_xlnm.Print_Titles" localSheetId="11">'форма 2.1 (2014)'!$7:$7</definedName>
    <definedName name="_xlnm.Print_Titles" localSheetId="12">'форма 2.1 (2015)'!$7:$7</definedName>
    <definedName name="_xlnm.Print_Titles" localSheetId="13">'форма 2.1 (2016)'!$7:$7</definedName>
    <definedName name="_xlnm.Print_Titles" localSheetId="14">'форма2.2 (2013)'!$7:$7</definedName>
    <definedName name="_xlnm.Print_Titles" localSheetId="15">'форма2.2 (2014)'!$7:$7</definedName>
    <definedName name="_xlnm.Print_Titles" localSheetId="16">'форма2.2 (2015)'!$7:$7</definedName>
    <definedName name="_xlnm.Print_Titles" localSheetId="17">'форма2.2 (2016)'!$7:$7</definedName>
    <definedName name="_xlnm.Print_Titles" localSheetId="18">'форма2.3 (2013)'!$7:$7</definedName>
    <definedName name="_xlnm.Print_Titles" localSheetId="19">'форма2.3 (2014)'!$7:$7</definedName>
    <definedName name="_xlnm.Print_Titles" localSheetId="20">'форма2.3 (2015)'!$7:$7</definedName>
    <definedName name="_xlnm.Print_Titles" localSheetId="21">'форма2.3 (2016)'!$7:$7</definedName>
    <definedName name="_xlnm.Print_Area" localSheetId="36">'план 2017-2021'!$A$1:$F$78</definedName>
    <definedName name="_xlnm.Print_Area" localSheetId="0">'Форма 1.1 (2013)'!$A$1:$G$31</definedName>
    <definedName name="_xlnm.Print_Area" localSheetId="1">'Форма 1.1 (2014)'!$A$1:$G$31</definedName>
    <definedName name="_xlnm.Print_Area" localSheetId="2">'Форма 1.1 (2015)'!$A$1:$G$31</definedName>
    <definedName name="_xlnm.Print_Area" localSheetId="3">'Форма 1.1 (2016)'!$A$1:$AD$31</definedName>
    <definedName name="_xlnm.Print_Area" localSheetId="4">'Форма 1.2 (2013)'!$A$1:$E$13</definedName>
    <definedName name="_xlnm.Print_Area" localSheetId="5">'Форма 1.2 (2014)'!$A$1:$E$13</definedName>
    <definedName name="_xlnm.Print_Area" localSheetId="6">'Форма 1.2 (2015)'!$A$1:$E$13</definedName>
    <definedName name="_xlnm.Print_Area" localSheetId="7">'Форма 1.2 (2016)'!$A$1:$E$15</definedName>
    <definedName name="_xlnm.Print_Area" localSheetId="8">'форма 1.3.'!$A$1:$I$16</definedName>
    <definedName name="_xlnm.Print_Area" localSheetId="9">'форма 1.3. (РЭК)'!$A$1:$I$16</definedName>
    <definedName name="_xlnm.Print_Area" localSheetId="10">'форма 2.1 (2013)'!$A$1:$F$34</definedName>
    <definedName name="_xlnm.Print_Area" localSheetId="11">'форма 2.1 (2014)'!$A$1:$F$34</definedName>
    <definedName name="_xlnm.Print_Area" localSheetId="12">'форма 2.1 (2015)'!$A$1:$F$34</definedName>
    <definedName name="_xlnm.Print_Area" localSheetId="13">'форма 2.1 (2016)'!$A$1:$F$34</definedName>
    <definedName name="_xlnm.Print_Area" localSheetId="23">'Форма 3.1 (2013)'!$A$1:$E$14</definedName>
    <definedName name="_xlnm.Print_Area" localSheetId="24">'Форма 3.1 (2014)'!$A$1:$E$14</definedName>
    <definedName name="_xlnm.Print_Area" localSheetId="25">'Форма 3.1 (2015)'!$A$1:$E$14</definedName>
    <definedName name="_xlnm.Print_Area" localSheetId="26">'Форма 3.1 (2016)'!$A$1:$E$14</definedName>
    <definedName name="_xlnm.Print_Area" localSheetId="27">'Форма 3.2 (2013)'!$A$1:$E$14</definedName>
    <definedName name="_xlnm.Print_Area" localSheetId="28">'Форма 3.2 (2014)'!$A$1:$E$14</definedName>
    <definedName name="_xlnm.Print_Area" localSheetId="29">'Форма 3.2 (2015)'!$A$1:$E$14</definedName>
    <definedName name="_xlnm.Print_Area" localSheetId="30">'Форма 3.2 (2016)'!$A$1:$E$14</definedName>
    <definedName name="_xlnm.Print_Area" localSheetId="31">'Форма 3.3 (2013)'!$A$1:$E$14</definedName>
    <definedName name="_xlnm.Print_Area" localSheetId="32">'Форма 3.3 (2014)'!$A$1:$E$14</definedName>
    <definedName name="_xlnm.Print_Area" localSheetId="34">'Форма 3.3 (2015)'!$A$1:$E$14</definedName>
    <definedName name="_xlnm.Print_Area" localSheetId="35">'Форма 3.3 (2016)'!$A$1:$E$14</definedName>
    <definedName name="_xlnm.Print_Area" localSheetId="14">'форма2.2 (2013)'!$A$1:$F$26</definedName>
    <definedName name="_xlnm.Print_Area" localSheetId="15">'форма2.2 (2014)'!$A$1:$F$26</definedName>
    <definedName name="_xlnm.Print_Area" localSheetId="16">'форма2.2 (2015)'!$A$1:$F$26</definedName>
    <definedName name="_xlnm.Print_Area" localSheetId="17">'форма2.2 (2016)'!$A$1:$F$26</definedName>
    <definedName name="_xlnm.Print_Area" localSheetId="18">'форма2.3 (2013)'!$A$1:$F$33</definedName>
    <definedName name="_xlnm.Print_Area" localSheetId="19">'форма2.3 (2014)'!$A$1:$F$33</definedName>
    <definedName name="_xlnm.Print_Area" localSheetId="20">'форма2.3 (2015)'!$A$1:$F$33</definedName>
    <definedName name="_xlnm.Print_Area" localSheetId="21">'форма2.3 (2016)'!$A$1:$F$33</definedName>
    <definedName name="_xlnm.Print_Area" localSheetId="22">'форма2.4.'!$A$1:$G$48</definedName>
    <definedName name="_xlnm.Print_Area" localSheetId="33">'форма4.1'!$A$1:$FE$21</definedName>
  </definedNames>
  <calcPr fullCalcOnLoad="1"/>
</workbook>
</file>

<file path=xl/sharedStrings.xml><?xml version="1.0" encoding="utf-8"?>
<sst xmlns="http://schemas.openxmlformats.org/spreadsheetml/2006/main" count="1825" uniqueCount="196">
  <si>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</si>
  <si>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</si>
  <si>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</si>
  <si>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</si>
  <si>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</si>
  <si>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</si>
  <si>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</si>
  <si>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</si>
  <si>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</si>
  <si>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</si>
  <si>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</si>
  <si>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</si>
  <si>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</si>
  <si>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</si>
  <si>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Форма 1.1 - Журнал учета текущей информации о прекращении передачи электрической энергии для потребителей услуг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</si>
  <si>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</si>
  <si>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</si>
  <si>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</si>
  <si>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>Описание (обоснование)</t>
  </si>
  <si>
    <t>Значение показателя на:</t>
  </si>
  <si>
    <t>(год)</t>
  </si>
  <si>
    <t>Значение</t>
  </si>
  <si>
    <t>Ф / П * 100, %</t>
  </si>
  <si>
    <t>Зависи-мость</t>
  </si>
  <si>
    <t>Оценочный балл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</si>
  <si>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</si>
  <si>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</si>
  <si>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</si>
  <si>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</si>
  <si>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</si>
  <si>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</si>
  <si>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</si>
  <si>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</si>
  <si>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</si>
  <si>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</si>
  <si>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</si>
  <si>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</si>
  <si>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</si>
  <si>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</si>
  <si>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</si>
  <si>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</si>
  <si>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</si>
  <si>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</si>
  <si>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</si>
  <si>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</si>
  <si>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</si>
  <si>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</si>
  <si>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</si>
  <si>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</si>
  <si>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</si>
  <si>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</si>
  <si>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</si>
  <si>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</si>
  <si>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</si>
  <si>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</si>
  <si>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</si>
  <si>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</si>
  <si>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</si>
  <si>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Наименование показателя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</si>
  <si>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</si>
  <si>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</si>
  <si>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</si>
  <si>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</si>
  <si>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</si>
  <si>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</si>
  <si>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</si>
  <si>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</si>
  <si>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</si>
  <si>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</si>
  <si>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</si>
  <si>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</si>
  <si>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</si>
  <si>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3.1. </t>
  </si>
  <si>
    <t xml:space="preserve">4.1.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</si>
  <si>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</si>
  <si>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</si>
  <si>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</si>
  <si>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</si>
  <si>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</si>
  <si>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</si>
  <si>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</si>
  <si>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</si>
  <si>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ФОРМА, ИСПОЛЬЗУЕМАЯ ДЛЯ РАСЧЕТА ОБОБЩЕННОГО ПОКАЗАТЕЛЯ УРОВНЯ НАДЕЖНОСТИ
И КАЧЕСТВА ОКАЗЫВАЕМЫХ УСЛУГ</t>
  </si>
  <si>
    <t>№ формулы Методических указаний</t>
  </si>
  <si>
    <t>(1)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</si>
  <si>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</si>
  <si>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</si>
  <si>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t xml:space="preserve">п. 5.1 Методических указаний </t>
  </si>
  <si>
    <t>(5)</t>
  </si>
  <si>
    <t>за</t>
  </si>
  <si>
    <t>год.</t>
  </si>
  <si>
    <t>_____________</t>
  </si>
  <si>
    <t>______________________________________</t>
  </si>
  <si>
    <t>________________</t>
  </si>
  <si>
    <t>Значение показателя на период: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</si>
  <si>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</si>
  <si>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</si>
  <si>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</si>
  <si>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Форма 2.1 - Расчет значения индикатора информативности</t>
  </si>
  <si>
    <t>фактическое
(Ф)</t>
  </si>
  <si>
    <t>* в том числе на основе базы актов расследования технологических нарушений за соответствующий месяц</t>
  </si>
  <si>
    <t>Продолжительность прекращения передачи, час.</t>
  </si>
  <si>
    <t>* Информация предоставляется справочно.</t>
  </si>
  <si>
    <t>Мероприятия,
направленные
на улучшение показателя *</t>
  </si>
  <si>
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</si>
  <si>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1.1. Количество структурных 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</si>
  <si>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</si>
  <si>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</si>
  <si>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</si>
  <si>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</si>
  <si>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</si>
  <si>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</si>
  <si>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 xml:space="preserve">* Нумерация пунктов показателей параметров, характеризующих индикаторы качества, приведена в соответствии с формами 2.1 - 2.3 </t>
  </si>
  <si>
    <t xml:space="preserve">Форма 2.4 -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</si>
  <si>
    <t>№ п/п</t>
  </si>
  <si>
    <t>7. Итого по индикатору информативности</t>
  </si>
  <si>
    <t>___________________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</si>
  <si>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</si>
  <si>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</si>
  <si>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</si>
  <si>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</si>
  <si>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</si>
  <si>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</si>
  <si>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</si>
  <si>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</si>
  <si>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</si>
  <si>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</si>
  <si>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</si>
  <si>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Наименование показателя 
(предлагаемые плановые значения  параметров, критериев, характеризующих индикаторы качества)*</t>
  </si>
  <si>
    <r>
      <t>Оценка достижения показателя уровня надежности оказываемых услуг, К</t>
    </r>
    <r>
      <rPr>
        <b/>
        <vertAlign val="subscript"/>
        <sz val="11"/>
        <rFont val="Times New Roman"/>
        <family val="1"/>
      </rPr>
      <t>над</t>
    </r>
  </si>
  <si>
    <t xml:space="preserve"> Коэффициент значимости показателя уровня надежности оказываемых услуг, α</t>
  </si>
  <si>
    <t>Обобщенный показатель уровня надежности и качества оказываемых услуг, Коб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</si>
  <si>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</si>
  <si>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</t>
  </si>
  <si>
    <t xml:space="preserve"> Расчет значения индикатора информативности</t>
  </si>
  <si>
    <t xml:space="preserve"> Расчет значения индикатора исполнительности</t>
  </si>
  <si>
    <t xml:space="preserve"> Расчет значения индикатора результативности обратной связи</t>
  </si>
  <si>
    <t xml:space="preserve">Плановые значения показателей надежности и качества услуг определяются для каждой электросетевой организации исходя:
     из средних фактических значений показателей уровня надежности и качества оказываемых услуг за предыдущие расчетные периоды в пределах долгосрочного периода регулирования, суммарно не более пяти, по которым имеются отчетные данные на момент установления плановых значений на следующий долгосрочный период регулирования;
    обязательной динамики улучшения фактических значений показателей.
</t>
  </si>
  <si>
    <t>п 4.1. Методики</t>
  </si>
  <si>
    <t>Определено регулирующим органом</t>
  </si>
  <si>
    <t>Показатель уровня качества осуществляемого технологического присоединения (Птпр )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</si>
  <si>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</si>
  <si>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</si>
  <si>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</si>
  <si>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</si>
  <si>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</si>
  <si>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</si>
  <si>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</si>
  <si>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</si>
  <si>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</si>
  <si>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</si>
  <si>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</si>
  <si>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</si>
  <si>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r>
      <t>Индикатор информативности (И</t>
    </r>
    <r>
      <rPr>
        <b/>
        <vertAlign val="subscript"/>
        <sz val="12"/>
        <rFont val="Times New Roman"/>
        <family val="1"/>
      </rPr>
      <t>н</t>
    </r>
    <r>
      <rPr>
        <b/>
        <sz val="12"/>
        <rFont val="Times New Roman"/>
        <family val="1"/>
      </rPr>
      <t xml:space="preserve"> )</t>
    </r>
  </si>
  <si>
    <r>
      <t>Индикатор исполнительности (И</t>
    </r>
    <r>
      <rPr>
        <b/>
        <vertAlign val="subscript"/>
        <sz val="12"/>
        <rFont val="Times New Roman"/>
        <family val="1"/>
      </rPr>
      <t>с</t>
    </r>
    <r>
      <rPr>
        <b/>
        <sz val="12"/>
        <rFont val="Times New Roman"/>
        <family val="1"/>
      </rPr>
      <t xml:space="preserve"> )</t>
    </r>
  </si>
  <si>
    <r>
      <t>Индикатор результативности обратной связи (Р</t>
    </r>
    <r>
      <rPr>
        <b/>
        <vertAlign val="subscript"/>
        <sz val="12"/>
        <rFont val="Times New Roman"/>
        <family val="1"/>
      </rPr>
      <t>с</t>
    </r>
    <r>
      <rPr>
        <b/>
        <sz val="12"/>
        <rFont val="Times New Roman"/>
        <family val="1"/>
      </rPr>
      <t xml:space="preserve"> )</t>
    </r>
  </si>
  <si>
    <t>1.1.</t>
  </si>
  <si>
    <t>1.2. а)</t>
  </si>
  <si>
    <t>1.2. б)</t>
  </si>
  <si>
    <t>1.3.</t>
  </si>
  <si>
    <t>2.1.</t>
  </si>
  <si>
    <t>3.1.</t>
  </si>
  <si>
    <t>3.2.</t>
  </si>
  <si>
    <t>4.1.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</si>
  <si>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</si>
  <si>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Форма 3.1 - Отчетные данные для расчета значения  показателя качества рассмотрения заявок на технологическое  присоединение к сети
</t>
  </si>
  <si>
    <t>Показатель</t>
  </si>
  <si>
    <t>Число, шт.</t>
  </si>
  <si>
    <r>
      <t>Показатель качества рассмотрения заявок на технологическое присоединение к сети (П</t>
    </r>
    <r>
      <rPr>
        <sz val="8"/>
        <rFont val="Times New Roman"/>
        <family val="1"/>
      </rPr>
      <t>заяв тпр</t>
    </r>
    <r>
      <rPr>
        <sz val="12"/>
        <rFont val="Times New Roman"/>
        <family val="1"/>
      </rPr>
      <t xml:space="preserve"> 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</si>
  <si>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</t>
    </r>
    <r>
      <rPr>
        <sz val="8"/>
        <rFont val="Times New Roman"/>
        <family val="1"/>
      </rPr>
      <t>заяв тпр</t>
    </r>
    <r>
      <rPr>
        <sz val="12"/>
        <rFont val="Times New Roman"/>
        <family val="1"/>
      </rPr>
      <t xml:space="preserve"> 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</si>
  <si>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 </t>
    </r>
    <r>
      <rPr>
        <sz val="8"/>
        <rFont val="Times New Roman"/>
        <family val="1"/>
      </rPr>
      <t>заяв тпр</t>
    </r>
    <r>
      <rPr>
        <sz val="12"/>
        <rFont val="Times New Roman"/>
        <family val="1"/>
      </rPr>
      <t xml:space="preserve"> )</t>
    </r>
  </si>
  <si>
    <t xml:space="preserve">Форма 3.2 - Отчетные данные для расчета значения показателя качества исполнения договоров об осуществлени технологического присоединения заявителей к сети
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</si>
  <si>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 технологическоv присоединени, шт. (N</t>
    </r>
    <r>
      <rPr>
        <sz val="8"/>
        <rFont val="Times New Roman"/>
        <family val="1"/>
      </rPr>
      <t>сд тпр</t>
    </r>
    <r>
      <rPr>
        <sz val="12"/>
        <rFont val="Times New Roman"/>
        <family val="1"/>
      </rPr>
      <t xml:space="preserve"> 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</si>
  <si>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 </t>
    </r>
    <r>
      <rPr>
        <sz val="8"/>
        <rFont val="Times New Roman"/>
        <family val="1"/>
      </rPr>
      <t>сд тпр</t>
    </r>
    <r>
      <rPr>
        <sz val="12"/>
        <rFont val="Times New Roman"/>
        <family val="1"/>
      </rPr>
      <t xml:space="preserve"> 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</si>
  <si>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sz val="8"/>
        <rFont val="Times New Roman"/>
        <family val="1"/>
      </rPr>
      <t>нс тпр</t>
    </r>
    <r>
      <rPr>
        <sz val="12"/>
        <rFont val="Times New Roman"/>
        <family val="1"/>
      </rPr>
      <t xml:space="preserve"> )</t>
    </r>
  </si>
  <si>
    <t xml:space="preserve">Форма 3.3 - Отчетные данные для расчета значения
          показателя соблюдения антимонопольного законодательства при технологическом присоединении заявителей
                к электрическим сетям сетевой организации
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</si>
  <si>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sz val="8"/>
        <rFont val="Times New Roman"/>
        <family val="1"/>
      </rPr>
      <t>нпа тпр</t>
    </r>
    <r>
      <rPr>
        <sz val="12"/>
        <rFont val="Times New Roman"/>
        <family val="1"/>
      </rPr>
      <t xml:space="preserve"> )</t>
    </r>
  </si>
  <si>
    <r>
  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 (N </t>
    </r>
    <r>
      <rPr>
        <sz val="8"/>
        <rFont val="Times New Roman"/>
        <family val="1"/>
      </rPr>
      <t>н тпр</t>
    </r>
    <r>
      <rPr>
        <sz val="12"/>
        <rFont val="Times New Roman"/>
        <family val="1"/>
      </rPr>
      <t xml:space="preserve"> )</t>
    </r>
  </si>
  <si>
    <r>
      <t xml:space="preserve">Общее число заявок на технологическое присоединение к сети, поданных заявителями в соответствующий расчетный период, десятки шт. (N </t>
    </r>
    <r>
      <rPr>
        <sz val="8"/>
        <rFont val="Times New Roman"/>
        <family val="1"/>
      </rPr>
      <t>очз тпр</t>
    </r>
    <r>
      <rPr>
        <sz val="12"/>
        <rFont val="Times New Roman"/>
        <family val="1"/>
      </rPr>
      <t xml:space="preserve"> )</t>
    </r>
  </si>
  <si>
    <t>Форма 4.1 (4.2) - Показатели уровня надежности и уровня качества оказываемых услуг электросетевой организации и расчет обобщенного показателя уровня надежности и качества оказываемых услуг на 2015 год</t>
  </si>
  <si>
    <r>
      <t xml:space="preserve">Показатель уровня качества осуществляемого технологического присоединения, П </t>
    </r>
    <r>
      <rPr>
        <sz val="8"/>
        <rFont val="Times New Roman"/>
        <family val="1"/>
      </rPr>
      <t>тпр</t>
    </r>
  </si>
  <si>
    <r>
      <t>Показатель уровня качества обслуживания потребителей услуг территориальными сетевыми организациям, П</t>
    </r>
    <r>
      <rPr>
        <vertAlign val="subscript"/>
        <sz val="11"/>
        <rFont val="Times New Roman"/>
        <family val="1"/>
      </rPr>
      <t>тсо</t>
    </r>
  </si>
  <si>
    <t>(2.1)</t>
  </si>
  <si>
    <t>(3.1)</t>
  </si>
  <si>
    <r>
      <t>Плановое значение показателя П</t>
    </r>
    <r>
      <rPr>
        <sz val="8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 xml:space="preserve"> тпр</t>
    </r>
  </si>
  <si>
    <t>(4)</t>
  </si>
  <si>
    <r>
      <t>Оценка достижения показателя уровня качества оказываемых услуг, К</t>
    </r>
    <r>
      <rPr>
        <b/>
        <vertAlign val="subscript"/>
        <sz val="11"/>
        <rFont val="Times New Roman"/>
        <family val="1"/>
      </rPr>
      <t>кач1</t>
    </r>
    <r>
      <rPr>
        <b/>
        <sz val="11"/>
        <rFont val="Times New Roman"/>
        <family val="1"/>
      </rPr>
      <t xml:space="preserve"> 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</si>
  <si>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b/>
        <vertAlign val="subscript"/>
        <sz val="11"/>
        <rFont val="Times New Roman"/>
        <family val="1"/>
      </rPr>
      <t>кач2</t>
    </r>
    <r>
      <rPr>
        <b/>
        <sz val="11"/>
        <rFont val="Times New Roman"/>
        <family val="1"/>
      </rPr>
      <t xml:space="preserve"> (территориальной сетевой организации)</t>
    </r>
  </si>
  <si>
    <t>Коэффициент значимости показателя уровня качества оказываемых услуг, β1</t>
  </si>
  <si>
    <t>Коэффициент значимости показателя уровня качества оказываемых услуг, β2</t>
  </si>
  <si>
    <t>поправлены формулы на листе 4.1 (п.п.7,8,9)</t>
  </si>
  <si>
    <t>ООО "ПСК"</t>
  </si>
  <si>
    <t>Директор</t>
  </si>
  <si>
    <t>В.А Третьяков</t>
  </si>
  <si>
    <t>В.А. Третьяков</t>
  </si>
  <si>
    <t xml:space="preserve">Директор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</si>
</sst>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%"/>
    <numFmt numFmtId="180" formatCode="#,##0.0"/>
    <numFmt numFmtId="181" formatCode="_-* #,##0.000_р_._-;\-* #,##0.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</numFmts>
  <fonts count="5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vertAlign val="subscript"/>
      <sz val="11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7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top" wrapText="1"/>
    </xf>
    <xf numFmtId="0" fontId="3" fillId="33" borderId="28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2" fontId="7" fillId="0" borderId="2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NumberFormat="1" applyFont="1" applyBorder="1" applyAlignment="1">
      <alignment horizontal="left" vertical="top"/>
    </xf>
    <xf numFmtId="10" fontId="3" fillId="0" borderId="25" xfId="57" applyNumberFormat="1" applyFont="1" applyBorder="1" applyAlignment="1">
      <alignment horizontal="center" vertical="center"/>
    </xf>
    <xf numFmtId="10" fontId="3" fillId="0" borderId="10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indent="4"/>
    </xf>
    <xf numFmtId="0" fontId="3" fillId="0" borderId="0" xfId="0" applyNumberFormat="1" applyFont="1" applyBorder="1" applyAlignment="1">
      <alignment horizontal="left" vertical="top" indent="4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57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0" fontId="3" fillId="0" borderId="23" xfId="57" applyNumberFormat="1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9" fontId="3" fillId="33" borderId="10" xfId="57" applyNumberFormat="1" applyFont="1" applyFill="1" applyBorder="1" applyAlignment="1">
      <alignment horizontal="center" vertical="center" wrapText="1"/>
    </xf>
    <xf numFmtId="179" fontId="3" fillId="0" borderId="25" xfId="57" applyNumberFormat="1" applyFont="1" applyFill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0" fontId="3" fillId="33" borderId="25" xfId="57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10" fontId="3" fillId="33" borderId="10" xfId="57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33" borderId="17" xfId="0" applyNumberFormat="1" applyFont="1" applyFill="1" applyBorder="1" applyAlignment="1">
      <alignment horizontal="left" vertical="top" wrapText="1"/>
    </xf>
    <xf numFmtId="0" fontId="3" fillId="33" borderId="18" xfId="0" applyNumberFormat="1" applyFont="1" applyFill="1" applyBorder="1" applyAlignment="1">
      <alignment horizontal="left" vertical="top" wrapText="1"/>
    </xf>
    <xf numFmtId="4" fontId="3" fillId="33" borderId="28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10" fontId="7" fillId="0" borderId="17" xfId="57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wrapText="1"/>
    </xf>
    <xf numFmtId="174" fontId="7" fillId="0" borderId="28" xfId="0" applyNumberFormat="1" applyFont="1" applyBorder="1" applyAlignment="1">
      <alignment horizontal="center" vertical="center" wrapText="1"/>
    </xf>
    <xf numFmtId="10" fontId="3" fillId="33" borderId="10" xfId="57" applyNumberFormat="1" applyFont="1" applyFill="1" applyBorder="1" applyAlignment="1">
      <alignment horizontal="center" vertical="center" wrapText="1"/>
    </xf>
    <xf numFmtId="177" fontId="3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3" fillId="33" borderId="23" xfId="0" applyNumberFormat="1" applyFont="1" applyFill="1" applyBorder="1" applyAlignment="1">
      <alignment horizontal="center" vertical="top" wrapText="1"/>
    </xf>
    <xf numFmtId="0" fontId="3" fillId="33" borderId="35" xfId="0" applyNumberFormat="1" applyFont="1" applyFill="1" applyBorder="1" applyAlignment="1">
      <alignment horizontal="center" vertical="top" wrapText="1"/>
    </xf>
    <xf numFmtId="173" fontId="7" fillId="0" borderId="29" xfId="0" applyNumberFormat="1" applyFont="1" applyBorder="1" applyAlignment="1">
      <alignment horizontal="center" vertical="center" wrapText="1"/>
    </xf>
    <xf numFmtId="10" fontId="3" fillId="33" borderId="26" xfId="57" applyNumberFormat="1" applyFont="1" applyFill="1" applyBorder="1" applyAlignment="1">
      <alignment horizontal="center" vertical="center"/>
    </xf>
    <xf numFmtId="174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10" fontId="3" fillId="33" borderId="24" xfId="57" applyNumberFormat="1" applyFont="1" applyFill="1" applyBorder="1" applyAlignment="1">
      <alignment horizontal="center" vertical="center"/>
    </xf>
    <xf numFmtId="10" fontId="3" fillId="33" borderId="33" xfId="57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173" fontId="7" fillId="0" borderId="37" xfId="0" applyNumberFormat="1" applyFont="1" applyFill="1" applyBorder="1" applyAlignment="1">
      <alignment horizontal="center" vertical="center" wrapText="1"/>
    </xf>
    <xf numFmtId="173" fontId="7" fillId="0" borderId="38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/>
    </xf>
    <xf numFmtId="174" fontId="3" fillId="0" borderId="39" xfId="0" applyNumberFormat="1" applyFon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4" fontId="3" fillId="0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2" fontId="3" fillId="0" borderId="31" xfId="0" applyNumberFormat="1" applyFont="1" applyBorder="1" applyAlignment="1">
      <alignment horizontal="left" vertical="center"/>
    </xf>
    <xf numFmtId="2" fontId="3" fillId="0" borderId="32" xfId="0" applyNumberFormat="1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horizontal="center"/>
    </xf>
    <xf numFmtId="178" fontId="7" fillId="0" borderId="29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NumberFormat="1" applyFont="1" applyBorder="1" applyAlignment="1">
      <alignment horizontal="justify" wrapText="1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4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justify" vertical="top" wrapText="1"/>
    </xf>
    <xf numFmtId="0" fontId="0" fillId="0" borderId="52" xfId="0" applyBorder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top" wrapText="1"/>
    </xf>
    <xf numFmtId="0" fontId="0" fillId="0" borderId="53" xfId="0" applyBorder="1" applyAlignment="1">
      <alignment vertical="top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2" fontId="3" fillId="0" borderId="58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1" fillId="0" borderId="3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176" fontId="1" fillId="33" borderId="13" xfId="0" applyNumberFormat="1" applyFont="1" applyFill="1" applyBorder="1" applyAlignment="1">
      <alignment horizontal="center" vertical="center"/>
    </xf>
    <xf numFmtId="176" fontId="1" fillId="33" borderId="20" xfId="0" applyNumberFormat="1" applyFont="1" applyFill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59" xfId="0" applyNumberFormat="1" applyFont="1" applyFill="1" applyBorder="1" applyAlignment="1">
      <alignment horizontal="center" vertical="center"/>
    </xf>
    <xf numFmtId="0" fontId="1" fillId="33" borderId="60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6"/>
  <sheetViews>
    <sheetView view="pageBreakPreview" zoomScaleSheetLayoutView="100" zoomScalePageLayoutView="0" workbookViewId="0" topLeftCell="A7">
      <selection activeCell="F12" sqref="F12"/>
    </sheetView>
  </sheetViews>
  <sheetFormatPr defaultColWidth="0.875" defaultRowHeight="12.75"/>
  <cols>
    <col min="1" max="1" width="5.75390625" style="9" customWidth="1"/>
    <col min="2" max="2" width="44.00390625" style="9" customWidth="1"/>
    <col min="3" max="3" width="3.75390625" style="9" customWidth="1"/>
    <col min="4" max="4" width="42.125" style="9" customWidth="1"/>
    <col min="5" max="5" width="5.00390625" style="9" customWidth="1"/>
    <col min="6" max="6" width="9.875" style="9" customWidth="1"/>
    <col min="7" max="7" width="26.75390625" style="9" customWidth="1"/>
    <col min="8" max="16384" width="0.875" style="2" customWidth="1"/>
  </cols>
  <sheetData>
    <row r="1" spans="1:7" s="3" customFormat="1" ht="11.25" customHeight="1">
      <c r="A1" s="5"/>
      <c r="B1" s="5"/>
      <c r="C1" s="5"/>
      <c r="D1" s="5"/>
      <c r="E1" s="5" t="s">
        <v>0</v>
      </c>
      <c r="F1" s="5"/>
      <c r="G1" s="5"/>
    </row>
    <row r="2" spans="1:7" s="3" customFormat="1" ht="11.25" customHeight="1">
      <c r="A2" s="5"/>
      <c r="B2" s="5"/>
      <c r="C2" s="5"/>
      <c r="D2" s="5"/>
      <c r="E2" s="5" t="s">
        <v>1</v>
      </c>
      <c r="F2" s="5"/>
      <c r="G2" s="5"/>
    </row>
    <row r="3" spans="1:7" s="3" customFormat="1" ht="11.25" customHeight="1">
      <c r="A3" s="5"/>
      <c r="B3" s="5"/>
      <c r="C3" s="5"/>
      <c r="D3" s="5"/>
      <c r="E3" s="5" t="s">
        <v>2</v>
      </c>
      <c r="F3" s="5"/>
      <c r="G3" s="5"/>
    </row>
    <row r="4" spans="1:7" s="3" customFormat="1" ht="11.25" customHeight="1">
      <c r="A4" s="5"/>
      <c r="B4" s="5"/>
      <c r="C4" s="5"/>
      <c r="D4" s="5"/>
      <c r="E4" s="5" t="s">
        <v>3</v>
      </c>
      <c r="F4" s="5"/>
      <c r="G4" s="5"/>
    </row>
    <row r="5" spans="1:7" s="3" customFormat="1" ht="11.25" customHeight="1">
      <c r="A5" s="5"/>
      <c r="B5" s="5"/>
      <c r="C5" s="5"/>
      <c r="D5" s="5"/>
      <c r="E5" s="5" t="s">
        <v>4</v>
      </c>
      <c r="F5" s="5"/>
      <c r="G5" s="5"/>
    </row>
    <row r="6" spans="1:7" s="3" customFormat="1" ht="11.25" customHeight="1">
      <c r="A6" s="5"/>
      <c r="B6" s="5"/>
      <c r="C6" s="5"/>
      <c r="D6" s="5"/>
      <c r="E6" s="5" t="s">
        <v>5</v>
      </c>
      <c r="F6" s="5"/>
      <c r="G6" s="5"/>
    </row>
    <row r="7" spans="1:7" s="1" customFormat="1" ht="17.25" customHeight="1">
      <c r="A7" s="5"/>
      <c r="B7" s="5"/>
      <c r="C7" s="5"/>
      <c r="D7" s="5"/>
      <c r="E7" s="5"/>
      <c r="F7" s="5"/>
      <c r="G7" s="6"/>
    </row>
    <row r="8" spans="1:7" s="1" customFormat="1" ht="24" customHeight="1">
      <c r="A8" s="157" t="s">
        <v>6</v>
      </c>
      <c r="B8" s="157"/>
      <c r="C8" s="157"/>
      <c r="D8" s="157"/>
      <c r="E8" s="157"/>
      <c r="F8" s="157"/>
      <c r="G8" s="157"/>
    </row>
    <row r="9" spans="1:7" s="1" customFormat="1" ht="24" customHeight="1">
      <c r="A9" s="157" t="s">
        <v>7</v>
      </c>
      <c r="B9" s="157"/>
      <c r="C9" s="157"/>
      <c r="D9" s="157"/>
      <c r="E9" s="157"/>
      <c r="F9" s="157"/>
      <c r="G9" s="157"/>
    </row>
    <row r="10" spans="1:7" s="5" customFormat="1" ht="24" customHeight="1">
      <c r="A10" s="158" t="s">
        <v>14</v>
      </c>
      <c r="B10" s="158"/>
      <c r="C10" s="158"/>
      <c r="D10" s="158"/>
      <c r="E10" s="158"/>
      <c r="F10" s="158"/>
      <c r="G10" s="158"/>
    </row>
    <row r="11" spans="2:9" s="5" customFormat="1" ht="24" customHeight="1">
      <c r="B11" s="159"/>
      <c r="C11" s="159"/>
      <c r="D11" s="159"/>
      <c r="E11" s="7" t="s">
        <v>89</v>
      </c>
      <c r="F11" s="27">
        <v>2013</v>
      </c>
      <c r="G11" s="20" t="s">
        <v>90</v>
      </c>
      <c r="H11" s="17"/>
      <c r="I11" s="17"/>
    </row>
    <row r="12" spans="1:140" s="1" customFormat="1" ht="24" customHeight="1">
      <c r="A12" s="5"/>
      <c r="B12" s="156" t="s">
        <v>16</v>
      </c>
      <c r="C12" s="156"/>
      <c r="D12" s="156"/>
      <c r="E12" s="21"/>
      <c r="F12" s="22"/>
      <c r="G12" s="22"/>
      <c r="H12" s="18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40" s="1" customFormat="1" ht="13.5" customHeight="1" thickBot="1">
      <c r="A13" s="5"/>
      <c r="B13" s="5"/>
      <c r="C13" s="5"/>
      <c r="D13" s="5"/>
      <c r="E13" s="5"/>
      <c r="F13" s="5"/>
      <c r="G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s="1" customFormat="1" ht="50.25" customHeight="1">
      <c r="A14" s="97" t="s">
        <v>8</v>
      </c>
      <c r="B14" s="165" t="s">
        <v>9</v>
      </c>
      <c r="C14" s="166"/>
      <c r="D14" s="98" t="s">
        <v>101</v>
      </c>
      <c r="E14" s="163" t="s">
        <v>10</v>
      </c>
      <c r="F14" s="163"/>
      <c r="G14" s="16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1:140" s="1" customFormat="1" ht="15.75">
      <c r="A15" s="99">
        <v>1</v>
      </c>
      <c r="B15" s="167">
        <v>2</v>
      </c>
      <c r="C15" s="168"/>
      <c r="D15" s="23">
        <v>3</v>
      </c>
      <c r="E15" s="160">
        <v>4</v>
      </c>
      <c r="F15" s="160"/>
      <c r="G15" s="16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40" s="1" customFormat="1" ht="15.75">
      <c r="A16" s="89">
        <v>1</v>
      </c>
      <c r="B16" s="50"/>
      <c r="C16" s="51"/>
      <c r="D16" s="52"/>
      <c r="E16" s="154"/>
      <c r="F16" s="154"/>
      <c r="G16" s="15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1:140" s="1" customFormat="1" ht="15.75">
      <c r="A17" s="89">
        <v>2</v>
      </c>
      <c r="B17" s="50"/>
      <c r="C17" s="51"/>
      <c r="D17" s="52"/>
      <c r="E17" s="154"/>
      <c r="F17" s="154"/>
      <c r="G17" s="15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1:140" s="1" customFormat="1" ht="15.75">
      <c r="A18" s="89">
        <v>3</v>
      </c>
      <c r="B18" s="50"/>
      <c r="C18" s="51"/>
      <c r="D18" s="52"/>
      <c r="E18" s="154"/>
      <c r="F18" s="154"/>
      <c r="G18" s="15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1:140" s="1" customFormat="1" ht="15.75">
      <c r="A19" s="89">
        <v>4</v>
      </c>
      <c r="B19" s="50"/>
      <c r="C19" s="51"/>
      <c r="D19" s="52"/>
      <c r="E19" s="154"/>
      <c r="F19" s="154"/>
      <c r="G19" s="15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1:140" s="1" customFormat="1" ht="15.75">
      <c r="A20" s="89">
        <v>5</v>
      </c>
      <c r="B20" s="50"/>
      <c r="C20" s="51"/>
      <c r="D20" s="52"/>
      <c r="E20" s="154"/>
      <c r="F20" s="154"/>
      <c r="G20" s="15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1:140" s="1" customFormat="1" ht="15.75">
      <c r="A21" s="89">
        <v>6</v>
      </c>
      <c r="B21" s="50"/>
      <c r="C21" s="51"/>
      <c r="D21" s="52"/>
      <c r="E21" s="154"/>
      <c r="F21" s="154"/>
      <c r="G21" s="15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spans="1:140" s="1" customFormat="1" ht="15.75">
      <c r="A22" s="89">
        <v>7</v>
      </c>
      <c r="B22" s="50"/>
      <c r="C22" s="51"/>
      <c r="D22" s="52"/>
      <c r="E22" s="154"/>
      <c r="F22" s="154"/>
      <c r="G22" s="15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spans="1:140" s="1" customFormat="1" ht="15.75">
      <c r="A23" s="89">
        <v>8</v>
      </c>
      <c r="B23" s="50"/>
      <c r="C23" s="51"/>
      <c r="D23" s="52"/>
      <c r="E23" s="154"/>
      <c r="F23" s="154"/>
      <c r="G23" s="15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1:140" s="1" customFormat="1" ht="15.75">
      <c r="A24" s="89">
        <v>9</v>
      </c>
      <c r="B24" s="50"/>
      <c r="C24" s="51"/>
      <c r="D24" s="52"/>
      <c r="E24" s="154"/>
      <c r="F24" s="154"/>
      <c r="G24" s="15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</row>
    <row r="25" spans="1:140" s="1" customFormat="1" ht="15.75">
      <c r="A25" s="89">
        <v>10</v>
      </c>
      <c r="B25" s="50"/>
      <c r="C25" s="51"/>
      <c r="D25" s="52"/>
      <c r="E25" s="154"/>
      <c r="F25" s="154"/>
      <c r="G25" s="15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1:140" s="1" customFormat="1" ht="15.75">
      <c r="A26" s="89">
        <v>11</v>
      </c>
      <c r="B26" s="50"/>
      <c r="C26" s="51"/>
      <c r="D26" s="52"/>
      <c r="E26" s="154"/>
      <c r="F26" s="154"/>
      <c r="G26" s="15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1:140" s="1" customFormat="1" ht="16.5" thickBot="1">
      <c r="A27" s="100">
        <v>12</v>
      </c>
      <c r="B27" s="101"/>
      <c r="C27" s="102"/>
      <c r="D27" s="103"/>
      <c r="E27" s="169"/>
      <c r="F27" s="169"/>
      <c r="G27" s="17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1:140" s="1" customFormat="1" ht="48.75" customHeight="1">
      <c r="A28" s="5"/>
      <c r="B28" s="162" t="s">
        <v>100</v>
      </c>
      <c r="C28" s="162"/>
      <c r="D28" s="162"/>
      <c r="E28" s="162"/>
      <c r="F28" s="162"/>
      <c r="G28" s="16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s="1" customFormat="1" ht="13.5" customHeight="1">
      <c r="A29" s="24"/>
      <c r="B29" s="20"/>
      <c r="C29" s="24"/>
      <c r="D29" s="20"/>
      <c r="E29" s="24"/>
      <c r="F29" s="24"/>
      <c r="G29" s="20"/>
      <c r="H29" s="17"/>
      <c r="I29" s="1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s="1" customFormat="1" ht="13.5" customHeight="1">
      <c r="A30" s="25"/>
      <c r="B30" s="25" t="s">
        <v>11</v>
      </c>
      <c r="C30" s="21"/>
      <c r="D30" s="25" t="s">
        <v>12</v>
      </c>
      <c r="E30" s="21"/>
      <c r="F30" s="21"/>
      <c r="G30" s="25" t="s">
        <v>13</v>
      </c>
      <c r="H30" s="18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s="1" customFormat="1" ht="15.75">
      <c r="A31" s="5"/>
      <c r="B31" s="5"/>
      <c r="C31" s="5"/>
      <c r="D31" s="5"/>
      <c r="E31" s="5"/>
      <c r="F31" s="5"/>
      <c r="G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s="1" customFormat="1" ht="15.75">
      <c r="A32" s="5"/>
      <c r="B32" s="5"/>
      <c r="C32" s="5"/>
      <c r="D32" s="5"/>
      <c r="E32" s="5"/>
      <c r="F32" s="5"/>
      <c r="G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7" s="3" customFormat="1" ht="15.75">
      <c r="A33" s="5"/>
      <c r="B33" s="5"/>
      <c r="C33" s="5"/>
      <c r="D33" s="5"/>
      <c r="E33" s="5"/>
      <c r="F33" s="5"/>
      <c r="G33" s="5"/>
    </row>
    <row r="34" spans="1:7" s="1" customFormat="1" ht="15.75">
      <c r="A34" s="5"/>
      <c r="B34" s="5"/>
      <c r="C34" s="5"/>
      <c r="D34" s="5"/>
      <c r="E34" s="5"/>
      <c r="F34" s="5"/>
      <c r="G34" s="5"/>
    </row>
    <row r="35" spans="1:7" s="1" customFormat="1" ht="15.75" customHeight="1">
      <c r="A35" s="5"/>
      <c r="B35" s="5"/>
      <c r="C35" s="5"/>
      <c r="D35" s="5"/>
      <c r="E35" s="5"/>
      <c r="F35" s="5"/>
      <c r="G35" s="5"/>
    </row>
    <row r="36" spans="1:3" ht="15.75">
      <c r="A36" s="26"/>
      <c r="B36" s="26"/>
      <c r="C36" s="26"/>
    </row>
  </sheetData>
  <sheetProtection/>
  <mergeCells count="22">
    <mergeCell ref="E24:G24"/>
    <mergeCell ref="E25:G25"/>
    <mergeCell ref="E20:G20"/>
    <mergeCell ref="E15:G15"/>
    <mergeCell ref="B28:G28"/>
    <mergeCell ref="E14:G14"/>
    <mergeCell ref="B14:C14"/>
    <mergeCell ref="B15:C15"/>
    <mergeCell ref="E27:G27"/>
    <mergeCell ref="E18:G18"/>
    <mergeCell ref="E17:G17"/>
    <mergeCell ref="E26:G26"/>
    <mergeCell ref="E22:G22"/>
    <mergeCell ref="E23:G23"/>
    <mergeCell ref="B12:D12"/>
    <mergeCell ref="A8:G8"/>
    <mergeCell ref="A10:G10"/>
    <mergeCell ref="A9:G9"/>
    <mergeCell ref="B11:D11"/>
    <mergeCell ref="E21:G21"/>
    <mergeCell ref="E19:G19"/>
    <mergeCell ref="E16:G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view="pageBreakPreview" zoomScaleSheetLayoutView="100" zoomScalePageLayoutView="0" workbookViewId="0" topLeftCell="A1">
      <selection activeCell="E9" sqref="E9:I9"/>
    </sheetView>
  </sheetViews>
  <sheetFormatPr defaultColWidth="0.875" defaultRowHeight="12.75"/>
  <cols>
    <col min="1" max="1" width="35.75390625" style="9" customWidth="1"/>
    <col min="2" max="2" width="6.25390625" style="9" customWidth="1"/>
    <col min="3" max="3" width="29.00390625" style="9" customWidth="1"/>
    <col min="4" max="4" width="30.25390625" style="9" customWidth="1"/>
    <col min="5" max="9" width="11.375" style="9" customWidth="1"/>
    <col min="10" max="16384" width="0.875" style="2" customWidth="1"/>
  </cols>
  <sheetData>
    <row r="1" ht="12.75" customHeight="1"/>
    <row r="2" spans="1:9" s="5" customFormat="1" ht="41.25" customHeight="1">
      <c r="A2" s="192" t="s">
        <v>104</v>
      </c>
      <c r="B2" s="192"/>
      <c r="C2" s="192"/>
      <c r="D2" s="192"/>
      <c r="E2" s="192"/>
      <c r="F2" s="192"/>
      <c r="G2" s="192"/>
      <c r="H2" s="192"/>
      <c r="I2" s="192"/>
    </row>
    <row r="3" spans="1:9" s="1" customFormat="1" ht="33.75" customHeight="1">
      <c r="A3" s="7"/>
      <c r="B3" s="197">
        <f>'Форма 1.1 (2013)'!B11</f>
        <v>0</v>
      </c>
      <c r="C3" s="197"/>
      <c r="D3" s="197"/>
      <c r="E3" s="24"/>
      <c r="F3" s="24"/>
      <c r="G3" s="24"/>
      <c r="H3" s="24"/>
      <c r="I3" s="24"/>
    </row>
    <row r="4" spans="1:9" s="3" customFormat="1" ht="12.75" customHeight="1">
      <c r="A4" s="7"/>
      <c r="B4" s="190" t="s">
        <v>16</v>
      </c>
      <c r="C4" s="190"/>
      <c r="D4" s="190"/>
      <c r="E4" s="21"/>
      <c r="F4" s="21"/>
      <c r="G4" s="21"/>
      <c r="H4" s="21"/>
      <c r="I4" s="21"/>
    </row>
    <row r="5" spans="1:9" s="1" customFormat="1" ht="13.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1" customFormat="1" ht="37.5" customHeight="1">
      <c r="A6" s="200"/>
      <c r="B6" s="193" t="s">
        <v>103</v>
      </c>
      <c r="C6" s="194"/>
      <c r="D6" s="202" t="s">
        <v>18</v>
      </c>
      <c r="E6" s="165" t="s">
        <v>94</v>
      </c>
      <c r="F6" s="198"/>
      <c r="G6" s="198"/>
      <c r="H6" s="198"/>
      <c r="I6" s="199"/>
    </row>
    <row r="7" spans="1:9" s="1" customFormat="1" ht="18.75" customHeight="1">
      <c r="A7" s="201"/>
      <c r="B7" s="195"/>
      <c r="C7" s="196"/>
      <c r="D7" s="203"/>
      <c r="E7" s="30">
        <v>2016</v>
      </c>
      <c r="F7" s="30">
        <v>2017</v>
      </c>
      <c r="G7" s="30">
        <v>2018</v>
      </c>
      <c r="H7" s="30">
        <v>2019</v>
      </c>
      <c r="I7" s="30">
        <v>2020</v>
      </c>
    </row>
    <row r="8" spans="1:9" s="1" customFormat="1" ht="69" customHeight="1">
      <c r="A8" s="34" t="s">
        <v>96</v>
      </c>
      <c r="B8" s="31"/>
      <c r="C8" s="32"/>
      <c r="D8" s="60"/>
      <c r="E8" s="149">
        <f>('Форма 1.2 (2013)'!C9+'Форма 1.2 (2014)'!C9)/2</f>
        <v>0</v>
      </c>
      <c r="F8" s="124">
        <f>E8*0.985</f>
        <v>0</v>
      </c>
      <c r="G8" s="124">
        <f>F8*0.985</f>
        <v>0</v>
      </c>
      <c r="H8" s="124">
        <f>G8*0.985</f>
        <v>0</v>
      </c>
      <c r="I8" s="124">
        <f>H8*0.985</f>
        <v>0</v>
      </c>
    </row>
    <row r="9" spans="1:9" s="1" customFormat="1" ht="53.25" customHeight="1">
      <c r="A9" s="34" t="s">
        <v>140</v>
      </c>
      <c r="B9" s="129"/>
      <c r="C9" s="130"/>
      <c r="D9" s="60"/>
      <c r="E9" s="148">
        <f>0.4*('Форма 3.1 (2013)'!C11+'Форма 3.1 (2014)'!C11)/2+0.4*('Форма 3.2 (2013)'!C11+'Форма 3.2 (2014)'!C11)/2+0.2*('Форма 3.3 (2013)'!C11+'Форма 3.3 (2014)'!C11)/2</f>
        <v>1</v>
      </c>
      <c r="F9" s="150">
        <f>E9</f>
        <v>1</v>
      </c>
      <c r="G9" s="150">
        <f>F9</f>
        <v>1</v>
      </c>
      <c r="H9" s="150">
        <f>G9</f>
        <v>1</v>
      </c>
      <c r="I9" s="150">
        <f>H9</f>
        <v>1</v>
      </c>
    </row>
    <row r="10" spans="1:9" s="1" customFormat="1" ht="71.25" customHeight="1" thickBot="1">
      <c r="A10" s="35" t="s">
        <v>97</v>
      </c>
      <c r="B10" s="36"/>
      <c r="C10" s="37"/>
      <c r="D10" s="61"/>
      <c r="E10" s="147">
        <f>'форма2.4.'!C45</f>
        <v>0.8975</v>
      </c>
      <c r="F10" s="146">
        <f>'форма2.4.'!D45</f>
        <v>0.8975</v>
      </c>
      <c r="G10" s="146">
        <f>'форма2.4.'!E45</f>
        <v>0.8975</v>
      </c>
      <c r="H10" s="146">
        <f>'форма2.4.'!F45</f>
        <v>0.8975</v>
      </c>
      <c r="I10" s="146">
        <f>'форма2.4.'!G45</f>
        <v>0.8975</v>
      </c>
    </row>
    <row r="11" spans="1:9" s="3" customFormat="1" ht="20.25" customHeight="1">
      <c r="A11" s="189" t="s">
        <v>102</v>
      </c>
      <c r="B11" s="189"/>
      <c r="C11" s="189"/>
      <c r="D11" s="189"/>
      <c r="E11" s="189"/>
      <c r="F11" s="189"/>
      <c r="G11" s="189"/>
      <c r="H11" s="189"/>
      <c r="I11" s="189"/>
    </row>
    <row r="12" spans="1:9" s="1" customFormat="1" ht="15.75">
      <c r="A12" s="5"/>
      <c r="B12" s="5"/>
      <c r="C12" s="5"/>
      <c r="D12" s="5"/>
      <c r="E12" s="5"/>
      <c r="F12" s="5"/>
      <c r="G12" s="5"/>
      <c r="H12" s="5"/>
      <c r="I12" s="5"/>
    </row>
    <row r="13" spans="1:9" s="1" customFormat="1" ht="28.5" customHeight="1">
      <c r="A13" s="128" t="s">
        <v>139</v>
      </c>
      <c r="B13" s="5"/>
      <c r="C13" s="157"/>
      <c r="D13" s="157"/>
      <c r="E13" s="157"/>
      <c r="F13" s="157"/>
      <c r="G13" s="157"/>
      <c r="H13" s="157"/>
      <c r="I13" s="157"/>
    </row>
    <row r="14" spans="1:9" s="1" customFormat="1" ht="13.5" customHeight="1">
      <c r="A14" s="125"/>
      <c r="B14" s="125"/>
      <c r="C14" s="204"/>
      <c r="D14" s="204"/>
      <c r="E14" s="126"/>
      <c r="F14" s="191"/>
      <c r="G14" s="191"/>
      <c r="H14" s="191"/>
      <c r="I14" s="191"/>
    </row>
    <row r="15" spans="1:9" s="1" customFormat="1" ht="15.75">
      <c r="A15" s="127"/>
      <c r="B15" s="127"/>
      <c r="C15" s="205"/>
      <c r="D15" s="205"/>
      <c r="E15" s="125"/>
      <c r="F15" s="190" t="s">
        <v>13</v>
      </c>
      <c r="G15" s="190"/>
      <c r="H15" s="190"/>
      <c r="I15" s="190"/>
    </row>
    <row r="16" spans="1:9" s="1" customFormat="1" ht="15.75">
      <c r="A16" s="5"/>
      <c r="B16" s="5"/>
      <c r="C16" s="5"/>
      <c r="D16" s="5"/>
      <c r="E16" s="5"/>
      <c r="F16" s="5"/>
      <c r="G16" s="5"/>
      <c r="H16" s="5"/>
      <c r="I16" s="5"/>
    </row>
    <row r="17" spans="1:9" s="3" customFormat="1" ht="15.75">
      <c r="A17" s="5"/>
      <c r="B17" s="5"/>
      <c r="C17" s="5"/>
      <c r="D17" s="5"/>
      <c r="E17" s="5"/>
      <c r="F17" s="5"/>
      <c r="G17" s="5"/>
      <c r="H17" s="5"/>
      <c r="I17" s="5"/>
    </row>
    <row r="18" spans="1:9" s="1" customFormat="1" ht="18.75">
      <c r="A18" s="5"/>
      <c r="B18" s="33"/>
      <c r="C18" s="5"/>
      <c r="D18" s="5"/>
      <c r="E18" s="5"/>
      <c r="F18" s="5"/>
      <c r="G18" s="5"/>
      <c r="H18" s="5"/>
      <c r="I18" s="5"/>
    </row>
    <row r="19" spans="1:9" s="1" customFormat="1" ht="16.5" customHeight="1">
      <c r="A19" s="5"/>
      <c r="B19" s="5"/>
      <c r="C19" s="5"/>
      <c r="D19" s="5"/>
      <c r="E19" s="5"/>
      <c r="F19" s="5"/>
      <c r="G19" s="5"/>
      <c r="H19" s="5"/>
      <c r="I19" s="5"/>
    </row>
  </sheetData>
  <sheetProtection/>
  <mergeCells count="14">
    <mergeCell ref="A11:I11"/>
    <mergeCell ref="C13:D13"/>
    <mergeCell ref="E13:I13"/>
    <mergeCell ref="C14:D14"/>
    <mergeCell ref="F14:I14"/>
    <mergeCell ref="C15:D15"/>
    <mergeCell ref="F15:I15"/>
    <mergeCell ref="A2:I2"/>
    <mergeCell ref="B3:D3"/>
    <mergeCell ref="B4:D4"/>
    <mergeCell ref="A6:A7"/>
    <mergeCell ref="B6:C7"/>
    <mergeCell ref="D6:D7"/>
    <mergeCell ref="E6:I6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DD34"/>
  <sheetViews>
    <sheetView view="pageBreakPreview" zoomScaleSheetLayoutView="100" zoomScalePageLayoutView="0" workbookViewId="0" topLeftCell="A1">
      <selection activeCell="E5" sqref="E5:E6"/>
    </sheetView>
  </sheetViews>
  <sheetFormatPr defaultColWidth="0.875" defaultRowHeight="12.75"/>
  <cols>
    <col min="1" max="1" width="50.625" style="41" customWidth="1"/>
    <col min="2" max="4" width="13.25390625" style="9" customWidth="1"/>
    <col min="5" max="5" width="10.875" style="9" customWidth="1"/>
    <col min="6" max="6" width="13.25390625" style="9" customWidth="1"/>
    <col min="7" max="10" width="0.875" style="2" customWidth="1"/>
    <col min="11" max="11" width="17.00390625" style="2" customWidth="1"/>
    <col min="12" max="16384" width="0.875" style="2" customWidth="1"/>
  </cols>
  <sheetData>
    <row r="2" spans="1:108" ht="15.75">
      <c r="A2" s="206" t="s">
        <v>98</v>
      </c>
      <c r="B2" s="206"/>
      <c r="C2" s="206"/>
      <c r="D2" s="206"/>
      <c r="E2" s="206"/>
      <c r="F2" s="206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</row>
    <row r="3" spans="1:6" s="10" customFormat="1" ht="15.75">
      <c r="A3" s="206">
        <f>'Форма 1.1 (2013)'!B11</f>
        <v>0</v>
      </c>
      <c r="B3" s="206"/>
      <c r="C3" s="206"/>
      <c r="D3" s="206"/>
      <c r="E3" s="206"/>
      <c r="F3" s="206"/>
    </row>
    <row r="4" spans="5:6" ht="16.5" thickBot="1">
      <c r="E4" s="27">
        <v>2013</v>
      </c>
      <c r="F4" s="20" t="s">
        <v>90</v>
      </c>
    </row>
    <row r="5" spans="1:6" s="11" customFormat="1" ht="15.75">
      <c r="A5" s="207"/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08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42"/>
      <c r="B7" s="39">
        <v>2</v>
      </c>
      <c r="C7" s="39">
        <v>3</v>
      </c>
      <c r="D7" s="39">
        <v>4</v>
      </c>
      <c r="E7" s="39">
        <v>5</v>
      </c>
      <c r="F7" s="43">
        <v>6</v>
      </c>
    </row>
    <row r="8" spans="1:6" ht="68.25" customHeight="1">
      <c r="A8" s="63" t="s">
        <v>26</v>
      </c>
      <c r="B8" s="55" t="s">
        <v>27</v>
      </c>
      <c r="C8" s="55" t="s">
        <v>27</v>
      </c>
      <c r="D8" s="53" t="s">
        <v>27</v>
      </c>
      <c r="E8" s="55"/>
      <c r="F8" s="65">
        <f>(F10+F11)/2</f>
        <v>3</v>
      </c>
    </row>
    <row r="9" spans="1:6" ht="15.75">
      <c r="A9" s="44" t="s">
        <v>28</v>
      </c>
      <c r="B9" s="55"/>
      <c r="C9" s="55"/>
      <c r="D9" s="40"/>
      <c r="E9" s="55"/>
      <c r="F9" s="56"/>
    </row>
    <row r="10" spans="1:6" ht="66" customHeight="1">
      <c r="A10" s="45" t="s">
        <v>105</v>
      </c>
      <c r="B10" s="92"/>
      <c r="C10" s="76">
        <f>B10</f>
        <v>0</v>
      </c>
      <c r="D10" s="53">
        <f aca="true" t="shared" si="0" ref="D10:D30">IF(C10=0,0,B10/C10)</f>
        <v>0</v>
      </c>
      <c r="E10" s="55" t="s">
        <v>29</v>
      </c>
      <c r="F10" s="58">
        <f>IF(AND(D10&gt;=80%,D10&lt;=120%),2,IF(D10&lt;80%,3,1))</f>
        <v>3</v>
      </c>
    </row>
    <row r="11" spans="1:6" ht="84.75" customHeight="1">
      <c r="A11" s="45" t="s">
        <v>106</v>
      </c>
      <c r="B11" s="57">
        <f>B13+B14+B15+B16</f>
        <v>0</v>
      </c>
      <c r="C11" s="57">
        <f>C13+C14+C15+C16</f>
        <v>0</v>
      </c>
      <c r="D11" s="53">
        <f t="shared" si="0"/>
        <v>0</v>
      </c>
      <c r="E11" s="55" t="s">
        <v>29</v>
      </c>
      <c r="F11" s="58">
        <f>IF(AND(D11&gt;=80%,D11&lt;=120%),2,IF(D11&lt;80%,3,1))</f>
        <v>3</v>
      </c>
    </row>
    <row r="12" spans="1:6" ht="15.75">
      <c r="A12" s="44" t="s">
        <v>30</v>
      </c>
      <c r="B12" s="55"/>
      <c r="C12" s="55"/>
      <c r="D12" s="40"/>
      <c r="E12" s="55"/>
      <c r="F12" s="56"/>
    </row>
    <row r="13" spans="1:6" ht="35.25" customHeight="1">
      <c r="A13" s="44" t="s">
        <v>31</v>
      </c>
      <c r="B13" s="93"/>
      <c r="C13" s="55">
        <f>B13</f>
        <v>0</v>
      </c>
      <c r="D13" s="53">
        <f t="shared" si="0"/>
        <v>0</v>
      </c>
      <c r="E13" s="55" t="s">
        <v>27</v>
      </c>
      <c r="F13" s="56" t="s">
        <v>27</v>
      </c>
    </row>
    <row r="14" spans="1:6" ht="63">
      <c r="A14" s="44" t="s">
        <v>32</v>
      </c>
      <c r="B14" s="93"/>
      <c r="C14" s="55">
        <f>B14</f>
        <v>0</v>
      </c>
      <c r="D14" s="53">
        <f t="shared" si="0"/>
        <v>0</v>
      </c>
      <c r="E14" s="55" t="s">
        <v>27</v>
      </c>
      <c r="F14" s="56" t="s">
        <v>27</v>
      </c>
    </row>
    <row r="15" spans="1:6" ht="47.25">
      <c r="A15" s="44" t="s">
        <v>33</v>
      </c>
      <c r="B15" s="93"/>
      <c r="C15" s="55">
        <f>B15</f>
        <v>0</v>
      </c>
      <c r="D15" s="53">
        <f t="shared" si="0"/>
        <v>0</v>
      </c>
      <c r="E15" s="55" t="s">
        <v>27</v>
      </c>
      <c r="F15" s="56" t="s">
        <v>27</v>
      </c>
    </row>
    <row r="16" spans="1:6" ht="63">
      <c r="A16" s="44" t="s">
        <v>34</v>
      </c>
      <c r="B16" s="93"/>
      <c r="C16" s="55">
        <f>B16</f>
        <v>0</v>
      </c>
      <c r="D16" s="53">
        <f t="shared" si="0"/>
        <v>0</v>
      </c>
      <c r="E16" s="55" t="s">
        <v>27</v>
      </c>
      <c r="F16" s="56" t="s">
        <v>27</v>
      </c>
    </row>
    <row r="17" spans="1:6" ht="69" customHeight="1">
      <c r="A17" s="63" t="s">
        <v>35</v>
      </c>
      <c r="B17" s="55" t="s">
        <v>27</v>
      </c>
      <c r="C17" s="55" t="s">
        <v>27</v>
      </c>
      <c r="D17" s="53" t="s">
        <v>27</v>
      </c>
      <c r="E17" s="55"/>
      <c r="F17" s="65">
        <f>(F19+F20+F21)/3</f>
        <v>3</v>
      </c>
    </row>
    <row r="18" spans="1:6" ht="15.75">
      <c r="A18" s="44" t="s">
        <v>36</v>
      </c>
      <c r="B18" s="55"/>
      <c r="C18" s="55"/>
      <c r="D18" s="53"/>
      <c r="E18" s="55"/>
      <c r="F18" s="56"/>
    </row>
    <row r="19" spans="1:6" ht="47.25">
      <c r="A19" s="45" t="s">
        <v>107</v>
      </c>
      <c r="B19" s="94"/>
      <c r="C19" s="55">
        <f aca="true" t="shared" si="1" ref="C19:C30">B19</f>
        <v>0</v>
      </c>
      <c r="D19" s="53">
        <f t="shared" si="0"/>
        <v>0</v>
      </c>
      <c r="E19" s="55" t="s">
        <v>29</v>
      </c>
      <c r="F19" s="58">
        <f>IF(AND(D19&gt;=80%,D19&lt;=120%),2,IF(D19&lt;80%,3,1))</f>
        <v>3</v>
      </c>
    </row>
    <row r="20" spans="1:6" ht="63">
      <c r="A20" s="45" t="s">
        <v>108</v>
      </c>
      <c r="B20" s="94"/>
      <c r="C20" s="55">
        <f t="shared" si="1"/>
        <v>0</v>
      </c>
      <c r="D20" s="53">
        <f t="shared" si="0"/>
        <v>0</v>
      </c>
      <c r="E20" s="55" t="s">
        <v>29</v>
      </c>
      <c r="F20" s="58">
        <f>IF(AND(D20&gt;=80%,D20&lt;=120%),2,IF(D20&lt;80%,3,1))</f>
        <v>3</v>
      </c>
    </row>
    <row r="21" spans="1:6" ht="67.5" customHeight="1">
      <c r="A21" s="45" t="s">
        <v>109</v>
      </c>
      <c r="B21" s="94"/>
      <c r="C21" s="55">
        <f t="shared" si="1"/>
        <v>0</v>
      </c>
      <c r="D21" s="53">
        <f t="shared" si="0"/>
        <v>0</v>
      </c>
      <c r="E21" s="55" t="s">
        <v>29</v>
      </c>
      <c r="F21" s="58">
        <f>IF(AND(D21&gt;=80%,D21&lt;=120%),2,IF(D21&lt;80%,3,1))</f>
        <v>3</v>
      </c>
    </row>
    <row r="22" spans="1:6" ht="83.25" customHeight="1">
      <c r="A22" s="63" t="s">
        <v>37</v>
      </c>
      <c r="B22" s="93"/>
      <c r="C22" s="55">
        <f t="shared" si="1"/>
        <v>0</v>
      </c>
      <c r="D22" s="53">
        <f t="shared" si="0"/>
        <v>0</v>
      </c>
      <c r="E22" s="55" t="s">
        <v>29</v>
      </c>
      <c r="F22" s="58">
        <f>IF(AND(D22&gt;=80%,D22&lt;=120%),2,IF(D22&lt;80%,3,1))</f>
        <v>3</v>
      </c>
    </row>
    <row r="23" spans="1:6" ht="98.25" customHeight="1">
      <c r="A23" s="63" t="s">
        <v>38</v>
      </c>
      <c r="B23" s="93"/>
      <c r="C23" s="55">
        <f t="shared" si="1"/>
        <v>0</v>
      </c>
      <c r="D23" s="53">
        <f t="shared" si="0"/>
        <v>0</v>
      </c>
      <c r="E23" s="55" t="s">
        <v>29</v>
      </c>
      <c r="F23" s="58">
        <f>IF(AND(D23&gt;=80%,D23&lt;=120%),2,IF(D23&lt;80%,3,1))</f>
        <v>3</v>
      </c>
    </row>
    <row r="24" spans="1:6" ht="69" customHeight="1">
      <c r="A24" s="63" t="s">
        <v>39</v>
      </c>
      <c r="B24" s="55" t="s">
        <v>27</v>
      </c>
      <c r="C24" s="55" t="s">
        <v>27</v>
      </c>
      <c r="D24" s="53" t="s">
        <v>27</v>
      </c>
      <c r="E24" s="55"/>
      <c r="F24" s="58">
        <f>F25</f>
        <v>1</v>
      </c>
    </row>
    <row r="25" spans="1:6" ht="104.25" customHeight="1">
      <c r="A25" s="44" t="s">
        <v>41</v>
      </c>
      <c r="B25" s="95"/>
      <c r="C25" s="77">
        <f>B25</f>
        <v>0</v>
      </c>
      <c r="D25" s="53">
        <f t="shared" si="0"/>
        <v>0</v>
      </c>
      <c r="E25" s="55" t="s">
        <v>40</v>
      </c>
      <c r="F25" s="58">
        <f>IF(AND(D25&gt;=80%,D25&lt;=120%),2,IF(D25&lt;80%,1,3))</f>
        <v>1</v>
      </c>
    </row>
    <row r="26" spans="1:6" ht="14.25" customHeight="1">
      <c r="A26" s="44"/>
      <c r="B26" s="77"/>
      <c r="C26" s="77"/>
      <c r="D26" s="53"/>
      <c r="E26" s="55"/>
      <c r="F26" s="58"/>
    </row>
    <row r="27" spans="1:6" ht="78.75">
      <c r="A27" s="63" t="s">
        <v>42</v>
      </c>
      <c r="B27" s="55" t="s">
        <v>27</v>
      </c>
      <c r="C27" s="55" t="s">
        <v>27</v>
      </c>
      <c r="D27" s="53" t="s">
        <v>27</v>
      </c>
      <c r="E27" s="55"/>
      <c r="F27" s="65">
        <f>(F29+F30)/2</f>
        <v>1</v>
      </c>
    </row>
    <row r="28" spans="1:6" ht="15.75">
      <c r="A28" s="44" t="s">
        <v>36</v>
      </c>
      <c r="B28" s="55"/>
      <c r="C28" s="55"/>
      <c r="D28" s="53"/>
      <c r="E28" s="55"/>
      <c r="F28" s="56"/>
    </row>
    <row r="29" spans="1:6" ht="100.5" customHeight="1">
      <c r="A29" s="45" t="s">
        <v>110</v>
      </c>
      <c r="B29" s="92"/>
      <c r="C29" s="77">
        <f t="shared" si="1"/>
        <v>0</v>
      </c>
      <c r="D29" s="53">
        <f t="shared" si="0"/>
        <v>0</v>
      </c>
      <c r="E29" s="55" t="s">
        <v>40</v>
      </c>
      <c r="F29" s="58">
        <f>IF(AND(D29&gt;=80%,D29&lt;=120%),2,IF(D29&lt;80%,1,3))</f>
        <v>1</v>
      </c>
    </row>
    <row r="30" spans="1:6" ht="113.25" customHeight="1">
      <c r="A30" s="45" t="s">
        <v>111</v>
      </c>
      <c r="B30" s="92"/>
      <c r="C30" s="77">
        <f t="shared" si="1"/>
        <v>0</v>
      </c>
      <c r="D30" s="53">
        <f t="shared" si="0"/>
        <v>0</v>
      </c>
      <c r="E30" s="55" t="s">
        <v>40</v>
      </c>
      <c r="F30" s="58">
        <f>IF(AND(D30&gt;=80%,D30&lt;=120%),2,IF(D30&lt;80%,1,3))</f>
        <v>1</v>
      </c>
    </row>
    <row r="31" spans="1:6" ht="23.25" customHeight="1" thickBot="1">
      <c r="A31" s="46" t="s">
        <v>115</v>
      </c>
      <c r="B31" s="59" t="s">
        <v>27</v>
      </c>
      <c r="C31" s="59" t="s">
        <v>27</v>
      </c>
      <c r="D31" s="54" t="s">
        <v>27</v>
      </c>
      <c r="E31" s="59"/>
      <c r="F31" s="64">
        <f>(F8+F17+F22+F23+F24+F27)/6</f>
        <v>2.3333333333333335</v>
      </c>
    </row>
    <row r="33" spans="1:6" ht="24.75" customHeight="1">
      <c r="A33" s="78" t="s">
        <v>91</v>
      </c>
      <c r="B33" s="2"/>
      <c r="C33" s="7" t="s">
        <v>116</v>
      </c>
      <c r="D33" s="7"/>
      <c r="E33" s="7" t="s">
        <v>93</v>
      </c>
      <c r="F33" s="2"/>
    </row>
    <row r="34" spans="1:6" ht="15.75">
      <c r="A34" s="79" t="s">
        <v>11</v>
      </c>
      <c r="B34" s="2"/>
      <c r="C34" s="25" t="s">
        <v>12</v>
      </c>
      <c r="D34" s="25"/>
      <c r="E34" s="25" t="s">
        <v>13</v>
      </c>
      <c r="F34" s="2"/>
    </row>
  </sheetData>
  <sheetProtection/>
  <mergeCells count="7">
    <mergeCell ref="A2:F2"/>
    <mergeCell ref="A3:F3"/>
    <mergeCell ref="A5:A6"/>
    <mergeCell ref="F5:F6"/>
    <mergeCell ref="B5:C5"/>
    <mergeCell ref="D5:D6"/>
    <mergeCell ref="E5:E6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DD34"/>
  <sheetViews>
    <sheetView view="pageBreakPreview" zoomScaleSheetLayoutView="100" zoomScalePageLayoutView="0" workbookViewId="0" topLeftCell="A1">
      <selection activeCell="K10" sqref="K10"/>
    </sheetView>
  </sheetViews>
  <sheetFormatPr defaultColWidth="0.875" defaultRowHeight="12.75"/>
  <cols>
    <col min="1" max="1" width="50.625" style="41" customWidth="1"/>
    <col min="2" max="4" width="13.25390625" style="9" customWidth="1"/>
    <col min="5" max="5" width="10.875" style="9" customWidth="1"/>
    <col min="6" max="6" width="13.25390625" style="9" customWidth="1"/>
    <col min="7" max="10" width="0.875" style="2" customWidth="1"/>
    <col min="11" max="11" width="17.00390625" style="2" customWidth="1"/>
    <col min="12" max="16384" width="0.875" style="2" customWidth="1"/>
  </cols>
  <sheetData>
    <row r="2" spans="1:108" ht="15.75">
      <c r="A2" s="206" t="s">
        <v>98</v>
      </c>
      <c r="B2" s="206"/>
      <c r="C2" s="206"/>
      <c r="D2" s="206"/>
      <c r="E2" s="206"/>
      <c r="F2" s="206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</row>
    <row r="3" spans="1:6" s="10" customFormat="1" ht="15.75">
      <c r="A3" s="206" t="s">
        <v>191</v>
      </c>
      <c r="B3" s="206"/>
      <c r="C3" s="206"/>
      <c r="D3" s="206"/>
      <c r="E3" s="206"/>
      <c r="F3" s="206"/>
    </row>
    <row r="4" spans="5:6" ht="16.5" thickBot="1">
      <c r="E4" s="27">
        <v>2014</v>
      </c>
      <c r="F4" s="20" t="s">
        <v>90</v>
      </c>
    </row>
    <row r="5" spans="1:6" s="11" customFormat="1" ht="15.75">
      <c r="A5" s="207"/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08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42"/>
      <c r="B7" s="39">
        <v>2</v>
      </c>
      <c r="C7" s="39">
        <v>3</v>
      </c>
      <c r="D7" s="39">
        <v>4</v>
      </c>
      <c r="E7" s="39">
        <v>5</v>
      </c>
      <c r="F7" s="43">
        <v>6</v>
      </c>
    </row>
    <row r="8" spans="1:6" ht="68.25" customHeight="1">
      <c r="A8" s="63" t="s">
        <v>26</v>
      </c>
      <c r="B8" s="55" t="s">
        <v>27</v>
      </c>
      <c r="C8" s="55" t="s">
        <v>27</v>
      </c>
      <c r="D8" s="53" t="s">
        <v>27</v>
      </c>
      <c r="E8" s="55"/>
      <c r="F8" s="65">
        <f>(F10+F11)/2</f>
        <v>3</v>
      </c>
    </row>
    <row r="9" spans="1:6" ht="15.75">
      <c r="A9" s="44" t="s">
        <v>28</v>
      </c>
      <c r="B9" s="55"/>
      <c r="C9" s="55"/>
      <c r="D9" s="40"/>
      <c r="E9" s="55"/>
      <c r="F9" s="56"/>
    </row>
    <row r="10" spans="1:6" ht="66" customHeight="1">
      <c r="A10" s="45" t="s">
        <v>105</v>
      </c>
      <c r="B10" s="92"/>
      <c r="C10" s="76">
        <f>B10</f>
        <v>0</v>
      </c>
      <c r="D10" s="53">
        <f aca="true" t="shared" si="0" ref="D10:D30">IF(C10=0,0,B10/C10)</f>
        <v>0</v>
      </c>
      <c r="E10" s="55" t="s">
        <v>29</v>
      </c>
      <c r="F10" s="58">
        <f>IF(AND(D10&gt;=80%,D10&lt;=120%),2,IF(D10&lt;80%,3,1))</f>
        <v>3</v>
      </c>
    </row>
    <row r="11" spans="1:6" ht="84.75" customHeight="1">
      <c r="A11" s="45" t="s">
        <v>106</v>
      </c>
      <c r="B11" s="57">
        <f>B13+B14+B15+B16</f>
        <v>0</v>
      </c>
      <c r="C11" s="57">
        <f>C13+C14+C15+C16</f>
        <v>0</v>
      </c>
      <c r="D11" s="53">
        <f t="shared" si="0"/>
        <v>0</v>
      </c>
      <c r="E11" s="55" t="s">
        <v>29</v>
      </c>
      <c r="F11" s="58">
        <f>IF(AND(D11&gt;=80%,D11&lt;=120%),2,IF(D11&lt;80%,3,1))</f>
        <v>3</v>
      </c>
    </row>
    <row r="12" spans="1:6" ht="15.75">
      <c r="A12" s="44" t="s">
        <v>30</v>
      </c>
      <c r="B12" s="55"/>
      <c r="C12" s="55"/>
      <c r="D12" s="40"/>
      <c r="E12" s="55"/>
      <c r="F12" s="56"/>
    </row>
    <row r="13" spans="1:6" ht="35.25" customHeight="1">
      <c r="A13" s="44" t="s">
        <v>31</v>
      </c>
      <c r="B13" s="93"/>
      <c r="C13" s="55">
        <f>B13</f>
        <v>0</v>
      </c>
      <c r="D13" s="53">
        <f t="shared" si="0"/>
        <v>0</v>
      </c>
      <c r="E13" s="55" t="s">
        <v>27</v>
      </c>
      <c r="F13" s="56" t="s">
        <v>27</v>
      </c>
    </row>
    <row r="14" spans="1:6" ht="63">
      <c r="A14" s="44" t="s">
        <v>32</v>
      </c>
      <c r="B14" s="93"/>
      <c r="C14" s="55">
        <f>B14</f>
        <v>0</v>
      </c>
      <c r="D14" s="53">
        <f t="shared" si="0"/>
        <v>0</v>
      </c>
      <c r="E14" s="55" t="s">
        <v>27</v>
      </c>
      <c r="F14" s="56" t="s">
        <v>27</v>
      </c>
    </row>
    <row r="15" spans="1:6" ht="47.25">
      <c r="A15" s="44" t="s">
        <v>33</v>
      </c>
      <c r="B15" s="93"/>
      <c r="C15" s="55">
        <f>B15</f>
        <v>0</v>
      </c>
      <c r="D15" s="53">
        <f t="shared" si="0"/>
        <v>0</v>
      </c>
      <c r="E15" s="55" t="s">
        <v>27</v>
      </c>
      <c r="F15" s="56" t="s">
        <v>27</v>
      </c>
    </row>
    <row r="16" spans="1:6" ht="63">
      <c r="A16" s="44" t="s">
        <v>34</v>
      </c>
      <c r="B16" s="93"/>
      <c r="C16" s="55">
        <f>B16</f>
        <v>0</v>
      </c>
      <c r="D16" s="53">
        <f t="shared" si="0"/>
        <v>0</v>
      </c>
      <c r="E16" s="55" t="s">
        <v>27</v>
      </c>
      <c r="F16" s="56" t="s">
        <v>27</v>
      </c>
    </row>
    <row r="17" spans="1:6" ht="69" customHeight="1">
      <c r="A17" s="63" t="s">
        <v>35</v>
      </c>
      <c r="B17" s="55" t="s">
        <v>27</v>
      </c>
      <c r="C17" s="55" t="s">
        <v>27</v>
      </c>
      <c r="D17" s="53" t="s">
        <v>27</v>
      </c>
      <c r="E17" s="55"/>
      <c r="F17" s="65">
        <f>(F19+F20+F21)/3</f>
        <v>3</v>
      </c>
    </row>
    <row r="18" spans="1:6" ht="15.75">
      <c r="A18" s="44" t="s">
        <v>36</v>
      </c>
      <c r="B18" s="55"/>
      <c r="C18" s="55"/>
      <c r="D18" s="53"/>
      <c r="E18" s="55"/>
      <c r="F18" s="56"/>
    </row>
    <row r="19" spans="1:6" ht="47.25">
      <c r="A19" s="45" t="s">
        <v>107</v>
      </c>
      <c r="B19" s="94"/>
      <c r="C19" s="55">
        <f aca="true" t="shared" si="1" ref="C19:C30">B19</f>
        <v>0</v>
      </c>
      <c r="D19" s="53">
        <f t="shared" si="0"/>
        <v>0</v>
      </c>
      <c r="E19" s="55" t="s">
        <v>29</v>
      </c>
      <c r="F19" s="58">
        <f>IF(AND(D19&gt;=80%,D19&lt;=120%),2,IF(D19&lt;80%,3,1))</f>
        <v>3</v>
      </c>
    </row>
    <row r="20" spans="1:6" ht="63">
      <c r="A20" s="45" t="s">
        <v>108</v>
      </c>
      <c r="B20" s="94"/>
      <c r="C20" s="55">
        <f t="shared" si="1"/>
        <v>0</v>
      </c>
      <c r="D20" s="53">
        <f t="shared" si="0"/>
        <v>0</v>
      </c>
      <c r="E20" s="55" t="s">
        <v>29</v>
      </c>
      <c r="F20" s="58">
        <f>IF(AND(D20&gt;=80%,D20&lt;=120%),2,IF(D20&lt;80%,3,1))</f>
        <v>3</v>
      </c>
    </row>
    <row r="21" spans="1:6" ht="67.5" customHeight="1">
      <c r="A21" s="45" t="s">
        <v>109</v>
      </c>
      <c r="B21" s="94"/>
      <c r="C21" s="55">
        <f t="shared" si="1"/>
        <v>0</v>
      </c>
      <c r="D21" s="53">
        <f t="shared" si="0"/>
        <v>0</v>
      </c>
      <c r="E21" s="55" t="s">
        <v>29</v>
      </c>
      <c r="F21" s="58">
        <f>IF(AND(D21&gt;=80%,D21&lt;=120%),2,IF(D21&lt;80%,3,1))</f>
        <v>3</v>
      </c>
    </row>
    <row r="22" spans="1:6" ht="83.25" customHeight="1">
      <c r="A22" s="63" t="s">
        <v>37</v>
      </c>
      <c r="B22" s="93"/>
      <c r="C22" s="55">
        <f t="shared" si="1"/>
        <v>0</v>
      </c>
      <c r="D22" s="53">
        <f t="shared" si="0"/>
        <v>0</v>
      </c>
      <c r="E22" s="55" t="s">
        <v>29</v>
      </c>
      <c r="F22" s="58">
        <f>IF(AND(D22&gt;=80%,D22&lt;=120%),2,IF(D22&lt;80%,3,1))</f>
        <v>3</v>
      </c>
    </row>
    <row r="23" spans="1:6" ht="98.25" customHeight="1">
      <c r="A23" s="63" t="s">
        <v>38</v>
      </c>
      <c r="B23" s="93"/>
      <c r="C23" s="55">
        <f t="shared" si="1"/>
        <v>0</v>
      </c>
      <c r="D23" s="53">
        <f t="shared" si="0"/>
        <v>0</v>
      </c>
      <c r="E23" s="55" t="s">
        <v>29</v>
      </c>
      <c r="F23" s="58">
        <f>IF(AND(D23&gt;=80%,D23&lt;=120%),2,IF(D23&lt;80%,3,1))</f>
        <v>3</v>
      </c>
    </row>
    <row r="24" spans="1:6" ht="69" customHeight="1">
      <c r="A24" s="63" t="s">
        <v>39</v>
      </c>
      <c r="B24" s="55" t="s">
        <v>27</v>
      </c>
      <c r="C24" s="55" t="s">
        <v>27</v>
      </c>
      <c r="D24" s="53" t="s">
        <v>27</v>
      </c>
      <c r="E24" s="55"/>
      <c r="F24" s="58">
        <f>F25</f>
        <v>1</v>
      </c>
    </row>
    <row r="25" spans="1:6" ht="104.25" customHeight="1">
      <c r="A25" s="44" t="s">
        <v>41</v>
      </c>
      <c r="B25" s="95"/>
      <c r="C25" s="77">
        <f>B25</f>
        <v>0</v>
      </c>
      <c r="D25" s="53">
        <f t="shared" si="0"/>
        <v>0</v>
      </c>
      <c r="E25" s="55" t="s">
        <v>40</v>
      </c>
      <c r="F25" s="58">
        <f>IF(AND(D25&gt;=80%,D25&lt;=120%),2,IF(D25&lt;80%,1,3))</f>
        <v>1</v>
      </c>
    </row>
    <row r="26" spans="1:6" ht="14.25" customHeight="1">
      <c r="A26" s="44"/>
      <c r="B26" s="77"/>
      <c r="C26" s="77"/>
      <c r="D26" s="53"/>
      <c r="E26" s="55"/>
      <c r="F26" s="58"/>
    </row>
    <row r="27" spans="1:6" ht="78.75">
      <c r="A27" s="63" t="s">
        <v>42</v>
      </c>
      <c r="B27" s="55" t="s">
        <v>27</v>
      </c>
      <c r="C27" s="55" t="s">
        <v>27</v>
      </c>
      <c r="D27" s="53" t="s">
        <v>27</v>
      </c>
      <c r="E27" s="55"/>
      <c r="F27" s="65">
        <f>(F29+F30)/2</f>
        <v>1</v>
      </c>
    </row>
    <row r="28" spans="1:6" ht="15.75">
      <c r="A28" s="44" t="s">
        <v>36</v>
      </c>
      <c r="B28" s="55"/>
      <c r="C28" s="55"/>
      <c r="D28" s="53"/>
      <c r="E28" s="55"/>
      <c r="F28" s="56"/>
    </row>
    <row r="29" spans="1:6" ht="100.5" customHeight="1">
      <c r="A29" s="45" t="s">
        <v>110</v>
      </c>
      <c r="B29" s="92"/>
      <c r="C29" s="77">
        <f t="shared" si="1"/>
        <v>0</v>
      </c>
      <c r="D29" s="53">
        <f t="shared" si="0"/>
        <v>0</v>
      </c>
      <c r="E29" s="55" t="s">
        <v>40</v>
      </c>
      <c r="F29" s="58">
        <f>IF(AND(D29&gt;=80%,D29&lt;=120%),2,IF(D29&lt;80%,1,3))</f>
        <v>1</v>
      </c>
    </row>
    <row r="30" spans="1:6" ht="113.25" customHeight="1">
      <c r="A30" s="45" t="s">
        <v>111</v>
      </c>
      <c r="B30" s="92"/>
      <c r="C30" s="77">
        <f t="shared" si="1"/>
        <v>0</v>
      </c>
      <c r="D30" s="53">
        <f t="shared" si="0"/>
        <v>0</v>
      </c>
      <c r="E30" s="55" t="s">
        <v>40</v>
      </c>
      <c r="F30" s="58">
        <f>IF(AND(D30&gt;=80%,D30&lt;=120%),2,IF(D30&lt;80%,1,3))</f>
        <v>1</v>
      </c>
    </row>
    <row r="31" spans="1:6" ht="23.25" customHeight="1" thickBot="1">
      <c r="A31" s="46" t="s">
        <v>115</v>
      </c>
      <c r="B31" s="59" t="s">
        <v>27</v>
      </c>
      <c r="C31" s="59" t="s">
        <v>27</v>
      </c>
      <c r="D31" s="54" t="s">
        <v>27</v>
      </c>
      <c r="E31" s="59"/>
      <c r="F31" s="64">
        <f>(F8+F17+F22+F23+F24+F27)/6</f>
        <v>2.3333333333333335</v>
      </c>
    </row>
    <row r="33" spans="1:6" ht="24.75" customHeight="1">
      <c r="A33" s="78" t="s">
        <v>91</v>
      </c>
      <c r="B33" s="2"/>
      <c r="C33" s="7" t="s">
        <v>116</v>
      </c>
      <c r="D33" s="7"/>
      <c r="E33" s="7" t="s">
        <v>93</v>
      </c>
      <c r="F33" s="2"/>
    </row>
    <row r="34" spans="1:6" ht="15.75">
      <c r="A34" s="79" t="s">
        <v>11</v>
      </c>
      <c r="B34" s="2"/>
      <c r="C34" s="25" t="s">
        <v>12</v>
      </c>
      <c r="D34" s="25"/>
      <c r="E34" s="25" t="s">
        <v>13</v>
      </c>
      <c r="F34" s="2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DD34"/>
  <sheetViews>
    <sheetView view="pageBreakPreview" zoomScaleSheetLayoutView="100" zoomScalePageLayoutView="0" workbookViewId="0" topLeftCell="A1">
      <selection activeCell="A4" sqref="A4"/>
    </sheetView>
  </sheetViews>
  <sheetFormatPr defaultColWidth="0.875" defaultRowHeight="12.75"/>
  <cols>
    <col min="1" max="1" width="50.625" style="41" customWidth="1"/>
    <col min="2" max="4" width="13.25390625" style="9" customWidth="1"/>
    <col min="5" max="5" width="10.875" style="9" customWidth="1"/>
    <col min="6" max="6" width="13.25390625" style="9" customWidth="1"/>
    <col min="7" max="10" width="0.875" style="2" customWidth="1"/>
    <col min="11" max="11" width="17.00390625" style="2" customWidth="1"/>
    <col min="12" max="16384" width="0.875" style="2" customWidth="1"/>
  </cols>
  <sheetData>
    <row r="2" spans="1:108" ht="15.75">
      <c r="A2" s="206" t="s">
        <v>98</v>
      </c>
      <c r="B2" s="206"/>
      <c r="C2" s="206"/>
      <c r="D2" s="206"/>
      <c r="E2" s="206"/>
      <c r="F2" s="206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</row>
    <row r="3" spans="1:6" s="10" customFormat="1" ht="15.75">
      <c r="A3" s="206" t="s">
        <v>191</v>
      </c>
      <c r="B3" s="206"/>
      <c r="C3" s="206"/>
      <c r="D3" s="206"/>
      <c r="E3" s="206"/>
      <c r="F3" s="206"/>
    </row>
    <row r="4" spans="5:6" ht="16.5" thickBot="1">
      <c r="E4" s="27">
        <v>2015</v>
      </c>
      <c r="F4" s="20" t="s">
        <v>90</v>
      </c>
    </row>
    <row r="5" spans="1:6" s="11" customFormat="1" ht="15.75">
      <c r="A5" s="207"/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08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42"/>
      <c r="B7" s="39">
        <v>2</v>
      </c>
      <c r="C7" s="39">
        <v>3</v>
      </c>
      <c r="D7" s="39">
        <v>4</v>
      </c>
      <c r="E7" s="39">
        <v>5</v>
      </c>
      <c r="F7" s="43">
        <v>6</v>
      </c>
    </row>
    <row r="8" spans="1:6" ht="68.25" customHeight="1">
      <c r="A8" s="63" t="s">
        <v>26</v>
      </c>
      <c r="B8" s="55" t="s">
        <v>27</v>
      </c>
      <c r="C8" s="55" t="s">
        <v>27</v>
      </c>
      <c r="D8" s="53" t="s">
        <v>27</v>
      </c>
      <c r="E8" s="55"/>
      <c r="F8" s="65">
        <f>(F10+F11)/2</f>
        <v>3</v>
      </c>
    </row>
    <row r="9" spans="1:6" ht="15.75">
      <c r="A9" s="44" t="s">
        <v>28</v>
      </c>
      <c r="B9" s="55"/>
      <c r="C9" s="55"/>
      <c r="D9" s="40"/>
      <c r="E9" s="55"/>
      <c r="F9" s="56"/>
    </row>
    <row r="10" spans="1:6" ht="66" customHeight="1">
      <c r="A10" s="45" t="s">
        <v>105</v>
      </c>
      <c r="B10" s="92"/>
      <c r="C10" s="76">
        <f>B10</f>
        <v>0</v>
      </c>
      <c r="D10" s="53">
        <f aca="true" t="shared" si="0" ref="D10:D30">IF(C10=0,0,B10/C10)</f>
        <v>0</v>
      </c>
      <c r="E10" s="55" t="s">
        <v>29</v>
      </c>
      <c r="F10" s="58">
        <f>IF(AND(D10&gt;=80%,D10&lt;=120%),2,IF(D10&lt;80%,3,1))</f>
        <v>3</v>
      </c>
    </row>
    <row r="11" spans="1:6" ht="84.75" customHeight="1">
      <c r="A11" s="45" t="s">
        <v>106</v>
      </c>
      <c r="B11" s="57">
        <f>B13+B14+B15+B16</f>
        <v>0</v>
      </c>
      <c r="C11" s="57">
        <f>C13+C14+C15+C16</f>
        <v>0</v>
      </c>
      <c r="D11" s="53">
        <f t="shared" si="0"/>
        <v>0</v>
      </c>
      <c r="E11" s="55" t="s">
        <v>29</v>
      </c>
      <c r="F11" s="58">
        <f>IF(AND(D11&gt;=80%,D11&lt;=120%),2,IF(D11&lt;80%,3,1))</f>
        <v>3</v>
      </c>
    </row>
    <row r="12" spans="1:6" ht="15.75">
      <c r="A12" s="44" t="s">
        <v>30</v>
      </c>
      <c r="B12" s="55"/>
      <c r="C12" s="55"/>
      <c r="D12" s="40"/>
      <c r="E12" s="55"/>
      <c r="F12" s="56"/>
    </row>
    <row r="13" spans="1:6" ht="35.25" customHeight="1">
      <c r="A13" s="44" t="s">
        <v>31</v>
      </c>
      <c r="B13" s="93"/>
      <c r="C13" s="55">
        <f>B13</f>
        <v>0</v>
      </c>
      <c r="D13" s="53">
        <f t="shared" si="0"/>
        <v>0</v>
      </c>
      <c r="E13" s="55" t="s">
        <v>27</v>
      </c>
      <c r="F13" s="56" t="s">
        <v>27</v>
      </c>
    </row>
    <row r="14" spans="1:6" ht="63">
      <c r="A14" s="44" t="s">
        <v>32</v>
      </c>
      <c r="B14" s="93"/>
      <c r="C14" s="55">
        <f>B14</f>
        <v>0</v>
      </c>
      <c r="D14" s="53">
        <f t="shared" si="0"/>
        <v>0</v>
      </c>
      <c r="E14" s="55" t="s">
        <v>27</v>
      </c>
      <c r="F14" s="56" t="s">
        <v>27</v>
      </c>
    </row>
    <row r="15" spans="1:6" ht="47.25">
      <c r="A15" s="44" t="s">
        <v>33</v>
      </c>
      <c r="B15" s="93"/>
      <c r="C15" s="55">
        <f>B15</f>
        <v>0</v>
      </c>
      <c r="D15" s="53">
        <f t="shared" si="0"/>
        <v>0</v>
      </c>
      <c r="E15" s="55" t="s">
        <v>27</v>
      </c>
      <c r="F15" s="56" t="s">
        <v>27</v>
      </c>
    </row>
    <row r="16" spans="1:6" ht="63">
      <c r="A16" s="44" t="s">
        <v>34</v>
      </c>
      <c r="B16" s="93"/>
      <c r="C16" s="55">
        <f>B16</f>
        <v>0</v>
      </c>
      <c r="D16" s="53">
        <f t="shared" si="0"/>
        <v>0</v>
      </c>
      <c r="E16" s="55" t="s">
        <v>27</v>
      </c>
      <c r="F16" s="56" t="s">
        <v>27</v>
      </c>
    </row>
    <row r="17" spans="1:6" ht="69" customHeight="1">
      <c r="A17" s="63" t="s">
        <v>35</v>
      </c>
      <c r="B17" s="55" t="s">
        <v>27</v>
      </c>
      <c r="C17" s="55" t="s">
        <v>27</v>
      </c>
      <c r="D17" s="53" t="s">
        <v>27</v>
      </c>
      <c r="E17" s="55"/>
      <c r="F17" s="65">
        <f>(F19+F20+F21)/3</f>
        <v>3</v>
      </c>
    </row>
    <row r="18" spans="1:6" ht="15.75">
      <c r="A18" s="44" t="s">
        <v>36</v>
      </c>
      <c r="B18" s="55"/>
      <c r="C18" s="55"/>
      <c r="D18" s="53"/>
      <c r="E18" s="55"/>
      <c r="F18" s="56"/>
    </row>
    <row r="19" spans="1:6" ht="47.25">
      <c r="A19" s="45" t="s">
        <v>107</v>
      </c>
      <c r="B19" s="94"/>
      <c r="C19" s="55">
        <f aca="true" t="shared" si="1" ref="C19:C30">B19</f>
        <v>0</v>
      </c>
      <c r="D19" s="53">
        <f t="shared" si="0"/>
        <v>0</v>
      </c>
      <c r="E19" s="55" t="s">
        <v>29</v>
      </c>
      <c r="F19" s="58">
        <f>IF(AND(D19&gt;=80%,D19&lt;=120%),2,IF(D19&lt;80%,3,1))</f>
        <v>3</v>
      </c>
    </row>
    <row r="20" spans="1:6" ht="63">
      <c r="A20" s="45" t="s">
        <v>108</v>
      </c>
      <c r="B20" s="94"/>
      <c r="C20" s="55">
        <f t="shared" si="1"/>
        <v>0</v>
      </c>
      <c r="D20" s="53">
        <f t="shared" si="0"/>
        <v>0</v>
      </c>
      <c r="E20" s="55" t="s">
        <v>29</v>
      </c>
      <c r="F20" s="58">
        <f>IF(AND(D20&gt;=80%,D20&lt;=120%),2,IF(D20&lt;80%,3,1))</f>
        <v>3</v>
      </c>
    </row>
    <row r="21" spans="1:6" ht="67.5" customHeight="1">
      <c r="A21" s="45" t="s">
        <v>109</v>
      </c>
      <c r="B21" s="94"/>
      <c r="C21" s="55">
        <f t="shared" si="1"/>
        <v>0</v>
      </c>
      <c r="D21" s="53">
        <f t="shared" si="0"/>
        <v>0</v>
      </c>
      <c r="E21" s="55" t="s">
        <v>29</v>
      </c>
      <c r="F21" s="58">
        <f>IF(AND(D21&gt;=80%,D21&lt;=120%),2,IF(D21&lt;80%,3,1))</f>
        <v>3</v>
      </c>
    </row>
    <row r="22" spans="1:6" ht="83.25" customHeight="1">
      <c r="A22" s="63" t="s">
        <v>37</v>
      </c>
      <c r="B22" s="93"/>
      <c r="C22" s="55">
        <f t="shared" si="1"/>
        <v>0</v>
      </c>
      <c r="D22" s="53">
        <f t="shared" si="0"/>
        <v>0</v>
      </c>
      <c r="E22" s="55" t="s">
        <v>29</v>
      </c>
      <c r="F22" s="58">
        <f>IF(AND(D22&gt;=80%,D22&lt;=120%),2,IF(D22&lt;80%,3,1))</f>
        <v>3</v>
      </c>
    </row>
    <row r="23" spans="1:6" ht="98.25" customHeight="1">
      <c r="A23" s="63" t="s">
        <v>38</v>
      </c>
      <c r="B23" s="93"/>
      <c r="C23" s="55">
        <f t="shared" si="1"/>
        <v>0</v>
      </c>
      <c r="D23" s="53">
        <f t="shared" si="0"/>
        <v>0</v>
      </c>
      <c r="E23" s="55" t="s">
        <v>29</v>
      </c>
      <c r="F23" s="58">
        <f>IF(AND(D23&gt;=80%,D23&lt;=120%),2,IF(D23&lt;80%,3,1))</f>
        <v>3</v>
      </c>
    </row>
    <row r="24" spans="1:6" ht="69" customHeight="1">
      <c r="A24" s="63" t="s">
        <v>39</v>
      </c>
      <c r="B24" s="55" t="s">
        <v>27</v>
      </c>
      <c r="C24" s="55" t="s">
        <v>27</v>
      </c>
      <c r="D24" s="53" t="s">
        <v>27</v>
      </c>
      <c r="E24" s="55"/>
      <c r="F24" s="58">
        <f>F25</f>
        <v>1</v>
      </c>
    </row>
    <row r="25" spans="1:6" ht="104.25" customHeight="1">
      <c r="A25" s="44" t="s">
        <v>41</v>
      </c>
      <c r="B25" s="95"/>
      <c r="C25" s="77">
        <f>B25</f>
        <v>0</v>
      </c>
      <c r="D25" s="53">
        <f t="shared" si="0"/>
        <v>0</v>
      </c>
      <c r="E25" s="55" t="s">
        <v>40</v>
      </c>
      <c r="F25" s="58">
        <f>IF(AND(D25&gt;=80%,D25&lt;=120%),2,IF(D25&lt;80%,1,3))</f>
        <v>1</v>
      </c>
    </row>
    <row r="26" spans="1:6" ht="14.25" customHeight="1">
      <c r="A26" s="44"/>
      <c r="B26" s="77"/>
      <c r="C26" s="77"/>
      <c r="D26" s="53"/>
      <c r="E26" s="55"/>
      <c r="F26" s="58"/>
    </row>
    <row r="27" spans="1:6" ht="78.75">
      <c r="A27" s="63" t="s">
        <v>42</v>
      </c>
      <c r="B27" s="55" t="s">
        <v>27</v>
      </c>
      <c r="C27" s="55" t="s">
        <v>27</v>
      </c>
      <c r="D27" s="53" t="s">
        <v>27</v>
      </c>
      <c r="E27" s="55"/>
      <c r="F27" s="65">
        <f>(F29+F30)/2</f>
        <v>1</v>
      </c>
    </row>
    <row r="28" spans="1:6" ht="15.75">
      <c r="A28" s="44" t="s">
        <v>36</v>
      </c>
      <c r="B28" s="55"/>
      <c r="C28" s="55"/>
      <c r="D28" s="53"/>
      <c r="E28" s="55"/>
      <c r="F28" s="56"/>
    </row>
    <row r="29" spans="1:6" ht="100.5" customHeight="1">
      <c r="A29" s="45" t="s">
        <v>110</v>
      </c>
      <c r="B29" s="92"/>
      <c r="C29" s="77">
        <f t="shared" si="1"/>
        <v>0</v>
      </c>
      <c r="D29" s="53">
        <f t="shared" si="0"/>
        <v>0</v>
      </c>
      <c r="E29" s="55" t="s">
        <v>40</v>
      </c>
      <c r="F29" s="58">
        <f>IF(AND(D29&gt;=80%,D29&lt;=120%),2,IF(D29&lt;80%,1,3))</f>
        <v>1</v>
      </c>
    </row>
    <row r="30" spans="1:6" ht="113.25" customHeight="1">
      <c r="A30" s="45" t="s">
        <v>111</v>
      </c>
      <c r="B30" s="92"/>
      <c r="C30" s="77">
        <f t="shared" si="1"/>
        <v>0</v>
      </c>
      <c r="D30" s="53">
        <f t="shared" si="0"/>
        <v>0</v>
      </c>
      <c r="E30" s="55" t="s">
        <v>40</v>
      </c>
      <c r="F30" s="58">
        <f>IF(AND(D30&gt;=80%,D30&lt;=120%),2,IF(D30&lt;80%,1,3))</f>
        <v>1</v>
      </c>
    </row>
    <row r="31" spans="1:6" ht="23.25" customHeight="1" thickBot="1">
      <c r="A31" s="46" t="s">
        <v>115</v>
      </c>
      <c r="B31" s="59" t="s">
        <v>27</v>
      </c>
      <c r="C31" s="59" t="s">
        <v>27</v>
      </c>
      <c r="D31" s="54" t="s">
        <v>27</v>
      </c>
      <c r="E31" s="59"/>
      <c r="F31" s="64">
        <f>(F8+F17+F22+F23+F24+F27)/6</f>
        <v>2.3333333333333335</v>
      </c>
    </row>
    <row r="33" spans="1:6" ht="24.75" customHeight="1">
      <c r="A33" s="78" t="s">
        <v>91</v>
      </c>
      <c r="B33" s="2"/>
      <c r="C33" s="7" t="s">
        <v>116</v>
      </c>
      <c r="D33" s="7"/>
      <c r="E33" s="7" t="s">
        <v>93</v>
      </c>
      <c r="F33" s="2"/>
    </row>
    <row r="34" spans="1:6" ht="15.75">
      <c r="A34" s="79" t="s">
        <v>11</v>
      </c>
      <c r="B34" s="2"/>
      <c r="C34" s="25" t="s">
        <v>12</v>
      </c>
      <c r="D34" s="25"/>
      <c r="E34" s="25" t="s">
        <v>13</v>
      </c>
      <c r="F34" s="2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DD34"/>
  <sheetViews>
    <sheetView view="pageBreakPreview" zoomScaleSheetLayoutView="100" zoomScalePageLayoutView="0" workbookViewId="0" topLeftCell="A28">
      <selection activeCell="F11" sqref="F11"/>
    </sheetView>
  </sheetViews>
  <sheetFormatPr defaultColWidth="0.875" defaultRowHeight="12.75"/>
  <cols>
    <col min="1" max="1" width="50.625" style="41" customWidth="1"/>
    <col min="2" max="4" width="13.25390625" style="9" customWidth="1"/>
    <col min="5" max="5" width="10.875" style="9" customWidth="1"/>
    <col min="6" max="6" width="13.25390625" style="9" customWidth="1"/>
    <col min="7" max="10" width="0.875" style="2" customWidth="1"/>
    <col min="11" max="11" width="17.00390625" style="2" customWidth="1"/>
    <col min="12" max="16384" width="0.875" style="2" customWidth="1"/>
  </cols>
  <sheetData>
    <row r="2" spans="1:108" ht="15.75">
      <c r="A2" s="206" t="s">
        <v>98</v>
      </c>
      <c r="B2" s="206"/>
      <c r="C2" s="206"/>
      <c r="D2" s="206"/>
      <c r="E2" s="206"/>
      <c r="F2" s="206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</row>
    <row r="3" spans="1:6" s="10" customFormat="1" ht="15.75">
      <c r="A3" s="206" t="s">
        <v>191</v>
      </c>
      <c r="B3" s="206"/>
      <c r="C3" s="206"/>
      <c r="D3" s="206"/>
      <c r="E3" s="206"/>
      <c r="F3" s="206"/>
    </row>
    <row r="4" spans="5:6" ht="16.5" thickBot="1">
      <c r="E4" s="27">
        <v>2016</v>
      </c>
      <c r="F4" s="20" t="s">
        <v>90</v>
      </c>
    </row>
    <row r="5" spans="1:6" s="11" customFormat="1" ht="15.75">
      <c r="A5" s="207"/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08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42"/>
      <c r="B7" s="39">
        <v>2</v>
      </c>
      <c r="C7" s="39">
        <v>3</v>
      </c>
      <c r="D7" s="39">
        <v>4</v>
      </c>
      <c r="E7" s="39">
        <v>5</v>
      </c>
      <c r="F7" s="43">
        <v>6</v>
      </c>
    </row>
    <row r="8" spans="1:6" ht="68.25" customHeight="1">
      <c r="A8" s="63" t="s">
        <v>26</v>
      </c>
      <c r="B8" s="55" t="s">
        <v>27</v>
      </c>
      <c r="C8" s="55" t="s">
        <v>27</v>
      </c>
      <c r="D8" s="53" t="s">
        <v>27</v>
      </c>
      <c r="E8" s="55"/>
      <c r="F8" s="65">
        <f>(F10+F11)/2</f>
        <v>2.5</v>
      </c>
    </row>
    <row r="9" spans="1:6" ht="15.75">
      <c r="A9" s="44" t="s">
        <v>28</v>
      </c>
      <c r="B9" s="55"/>
      <c r="C9" s="55"/>
      <c r="D9" s="40"/>
      <c r="E9" s="55"/>
      <c r="F9" s="56"/>
    </row>
    <row r="10" spans="1:6" ht="66" customHeight="1">
      <c r="A10" s="45" t="s">
        <v>105</v>
      </c>
      <c r="B10" s="92">
        <v>0</v>
      </c>
      <c r="C10" s="76">
        <f>B10</f>
        <v>0</v>
      </c>
      <c r="D10" s="53">
        <f aca="true" t="shared" si="0" ref="D10:D30">IF(C10=0,0,B10/C10)</f>
        <v>0</v>
      </c>
      <c r="E10" s="55" t="s">
        <v>29</v>
      </c>
      <c r="F10" s="58">
        <f>IF(AND(D10&gt;=80%,D10&lt;=120%),2,IF(D10&lt;80%,3,1))</f>
        <v>3</v>
      </c>
    </row>
    <row r="11" spans="1:6" ht="84.75" customHeight="1">
      <c r="A11" s="45" t="s">
        <v>106</v>
      </c>
      <c r="B11" s="57">
        <f>SUM(B12:B16)</f>
        <v>2</v>
      </c>
      <c r="C11" s="57">
        <f>SUM(C12:C16)</f>
        <v>2</v>
      </c>
      <c r="D11" s="53">
        <f t="shared" si="0"/>
        <v>1</v>
      </c>
      <c r="E11" s="55" t="s">
        <v>29</v>
      </c>
      <c r="F11" s="58">
        <f>IF(AND(D11&gt;=80%,D11&lt;=120%),2,IF(D11&lt;80%,3,1))</f>
        <v>2</v>
      </c>
    </row>
    <row r="12" spans="1:6" ht="15.75">
      <c r="A12" s="44" t="s">
        <v>30</v>
      </c>
      <c r="B12" s="55"/>
      <c r="C12" s="55"/>
      <c r="D12" s="40"/>
      <c r="E12" s="55"/>
      <c r="F12" s="56"/>
    </row>
    <row r="13" spans="1:6" ht="35.25" customHeight="1">
      <c r="A13" s="44" t="s">
        <v>31</v>
      </c>
      <c r="B13" s="93">
        <v>0</v>
      </c>
      <c r="C13" s="55">
        <f>B13</f>
        <v>0</v>
      </c>
      <c r="D13" s="53">
        <f t="shared" si="0"/>
        <v>0</v>
      </c>
      <c r="E13" s="55" t="s">
        <v>27</v>
      </c>
      <c r="F13" s="56" t="s">
        <v>27</v>
      </c>
    </row>
    <row r="14" spans="1:6" ht="63">
      <c r="A14" s="44" t="s">
        <v>32</v>
      </c>
      <c r="B14" s="93">
        <v>0</v>
      </c>
      <c r="C14" s="55">
        <f>B14</f>
        <v>0</v>
      </c>
      <c r="D14" s="53">
        <f t="shared" si="0"/>
        <v>0</v>
      </c>
      <c r="E14" s="55" t="s">
        <v>27</v>
      </c>
      <c r="F14" s="56" t="s">
        <v>27</v>
      </c>
    </row>
    <row r="15" spans="1:6" ht="47.25">
      <c r="A15" s="44" t="s">
        <v>33</v>
      </c>
      <c r="B15" s="93">
        <v>2</v>
      </c>
      <c r="C15" s="55">
        <f>B15</f>
        <v>2</v>
      </c>
      <c r="D15" s="53">
        <f t="shared" si="0"/>
        <v>1</v>
      </c>
      <c r="E15" s="55" t="s">
        <v>27</v>
      </c>
      <c r="F15" s="56" t="s">
        <v>27</v>
      </c>
    </row>
    <row r="16" spans="1:6" ht="63">
      <c r="A16" s="44" t="s">
        <v>34</v>
      </c>
      <c r="B16" s="93">
        <v>0</v>
      </c>
      <c r="C16" s="55">
        <f>B16</f>
        <v>0</v>
      </c>
      <c r="D16" s="53">
        <f t="shared" si="0"/>
        <v>0</v>
      </c>
      <c r="E16" s="55" t="s">
        <v>27</v>
      </c>
      <c r="F16" s="56" t="s">
        <v>27</v>
      </c>
    </row>
    <row r="17" spans="1:6" ht="69" customHeight="1">
      <c r="A17" s="63" t="s">
        <v>35</v>
      </c>
      <c r="B17" s="55" t="s">
        <v>27</v>
      </c>
      <c r="C17" s="55" t="s">
        <v>27</v>
      </c>
      <c r="D17" s="53" t="s">
        <v>27</v>
      </c>
      <c r="E17" s="55"/>
      <c r="F17" s="65">
        <f>(F19+F20+F21)/3</f>
        <v>2.6666666666666665</v>
      </c>
    </row>
    <row r="18" spans="1:6" ht="15.75">
      <c r="A18" s="44" t="s">
        <v>36</v>
      </c>
      <c r="B18" s="55"/>
      <c r="C18" s="55"/>
      <c r="D18" s="53"/>
      <c r="E18" s="55"/>
      <c r="F18" s="56"/>
    </row>
    <row r="19" spans="1:6" ht="47.25">
      <c r="A19" s="45" t="s">
        <v>107</v>
      </c>
      <c r="B19" s="94">
        <v>1</v>
      </c>
      <c r="C19" s="55">
        <f aca="true" t="shared" si="1" ref="C19:C30">B19</f>
        <v>1</v>
      </c>
      <c r="D19" s="53">
        <f t="shared" si="0"/>
        <v>1</v>
      </c>
      <c r="E19" s="55" t="s">
        <v>29</v>
      </c>
      <c r="F19" s="58">
        <f>IF(AND(D19&gt;=80%,D19&lt;=120%),2,IF(D19&lt;80%,3,1))</f>
        <v>2</v>
      </c>
    </row>
    <row r="20" spans="1:6" ht="63">
      <c r="A20" s="45" t="s">
        <v>108</v>
      </c>
      <c r="B20" s="94">
        <v>0</v>
      </c>
      <c r="C20" s="55">
        <f t="shared" si="1"/>
        <v>0</v>
      </c>
      <c r="D20" s="53">
        <f t="shared" si="0"/>
        <v>0</v>
      </c>
      <c r="E20" s="55" t="s">
        <v>29</v>
      </c>
      <c r="F20" s="58">
        <f>IF(AND(D20&gt;=80%,D20&lt;=120%),2,IF(D20&lt;80%,3,1))</f>
        <v>3</v>
      </c>
    </row>
    <row r="21" spans="1:6" ht="67.5" customHeight="1">
      <c r="A21" s="45" t="s">
        <v>109</v>
      </c>
      <c r="B21" s="94">
        <v>0</v>
      </c>
      <c r="C21" s="55">
        <f t="shared" si="1"/>
        <v>0</v>
      </c>
      <c r="D21" s="53">
        <f t="shared" si="0"/>
        <v>0</v>
      </c>
      <c r="E21" s="55" t="s">
        <v>29</v>
      </c>
      <c r="F21" s="58">
        <f>IF(AND(D21&gt;=80%,D21&lt;=120%),2,IF(D21&lt;80%,3,1))</f>
        <v>3</v>
      </c>
    </row>
    <row r="22" spans="1:6" ht="83.25" customHeight="1">
      <c r="A22" s="63" t="s">
        <v>37</v>
      </c>
      <c r="B22" s="93">
        <v>1</v>
      </c>
      <c r="C22" s="55">
        <f t="shared" si="1"/>
        <v>1</v>
      </c>
      <c r="D22" s="53">
        <f t="shared" si="0"/>
        <v>1</v>
      </c>
      <c r="E22" s="55" t="s">
        <v>29</v>
      </c>
      <c r="F22" s="58">
        <f>IF(AND(D22&gt;=80%,D22&lt;=120%),2,IF(D22&lt;80%,3,1))</f>
        <v>2</v>
      </c>
    </row>
    <row r="23" spans="1:6" ht="98.25" customHeight="1">
      <c r="A23" s="63" t="s">
        <v>38</v>
      </c>
      <c r="B23" s="93">
        <v>1</v>
      </c>
      <c r="C23" s="55">
        <f t="shared" si="1"/>
        <v>1</v>
      </c>
      <c r="D23" s="53">
        <f t="shared" si="0"/>
        <v>1</v>
      </c>
      <c r="E23" s="55" t="s">
        <v>29</v>
      </c>
      <c r="F23" s="58">
        <f>IF(AND(D23&gt;=80%,D23&lt;=120%),2,IF(D23&lt;80%,3,1))</f>
        <v>2</v>
      </c>
    </row>
    <row r="24" spans="1:6" ht="69" customHeight="1">
      <c r="A24" s="63" t="s">
        <v>39</v>
      </c>
      <c r="B24" s="55" t="s">
        <v>27</v>
      </c>
      <c r="C24" s="55" t="s">
        <v>27</v>
      </c>
      <c r="D24" s="53" t="s">
        <v>27</v>
      </c>
      <c r="E24" s="55"/>
      <c r="F24" s="58">
        <f>F25</f>
        <v>1</v>
      </c>
    </row>
    <row r="25" spans="1:6" ht="104.25" customHeight="1">
      <c r="A25" s="44" t="s">
        <v>41</v>
      </c>
      <c r="B25" s="95">
        <v>0</v>
      </c>
      <c r="C25" s="77">
        <f>B25</f>
        <v>0</v>
      </c>
      <c r="D25" s="53">
        <f t="shared" si="0"/>
        <v>0</v>
      </c>
      <c r="E25" s="55" t="s">
        <v>40</v>
      </c>
      <c r="F25" s="58">
        <f>IF(AND(D25&gt;=80%,D25&lt;=120%),2,IF(D25&lt;80%,1,3))</f>
        <v>1</v>
      </c>
    </row>
    <row r="26" spans="1:6" ht="14.25" customHeight="1">
      <c r="A26" s="44"/>
      <c r="B26" s="77"/>
      <c r="C26" s="77"/>
      <c r="D26" s="53"/>
      <c r="E26" s="55"/>
      <c r="F26" s="58"/>
    </row>
    <row r="27" spans="1:6" ht="78.75">
      <c r="A27" s="63" t="s">
        <v>42</v>
      </c>
      <c r="B27" s="55" t="s">
        <v>27</v>
      </c>
      <c r="C27" s="55" t="s">
        <v>27</v>
      </c>
      <c r="D27" s="53" t="s">
        <v>27</v>
      </c>
      <c r="E27" s="55"/>
      <c r="F27" s="65">
        <f>(F29+F30)/2</f>
        <v>1</v>
      </c>
    </row>
    <row r="28" spans="1:6" ht="15.75">
      <c r="A28" s="44" t="s">
        <v>36</v>
      </c>
      <c r="B28" s="55"/>
      <c r="C28" s="55"/>
      <c r="D28" s="53"/>
      <c r="E28" s="55"/>
      <c r="F28" s="56"/>
    </row>
    <row r="29" spans="1:6" ht="100.5" customHeight="1">
      <c r="A29" s="45" t="s">
        <v>110</v>
      </c>
      <c r="B29" s="92">
        <v>0</v>
      </c>
      <c r="C29" s="77">
        <f t="shared" si="1"/>
        <v>0</v>
      </c>
      <c r="D29" s="53">
        <f t="shared" si="0"/>
        <v>0</v>
      </c>
      <c r="E29" s="55" t="s">
        <v>40</v>
      </c>
      <c r="F29" s="58">
        <f>IF(AND(D29&gt;=80%,D29&lt;=120%),2,IF(D29&lt;80%,1,3))</f>
        <v>1</v>
      </c>
    </row>
    <row r="30" spans="1:6" ht="113.25" customHeight="1">
      <c r="A30" s="45" t="s">
        <v>111</v>
      </c>
      <c r="B30" s="92">
        <v>0</v>
      </c>
      <c r="C30" s="77">
        <f t="shared" si="1"/>
        <v>0</v>
      </c>
      <c r="D30" s="53">
        <f t="shared" si="0"/>
        <v>0</v>
      </c>
      <c r="E30" s="55" t="s">
        <v>40</v>
      </c>
      <c r="F30" s="58">
        <f>IF(AND(D30&gt;=80%,D30&lt;=120%),2,IF(D30&lt;80%,1,3))</f>
        <v>1</v>
      </c>
    </row>
    <row r="31" spans="1:6" ht="23.25" customHeight="1" thickBot="1">
      <c r="A31" s="46" t="s">
        <v>115</v>
      </c>
      <c r="B31" s="59" t="s">
        <v>27</v>
      </c>
      <c r="C31" s="59" t="s">
        <v>27</v>
      </c>
      <c r="D31" s="54" t="s">
        <v>27</v>
      </c>
      <c r="E31" s="59"/>
      <c r="F31" s="64">
        <f>(F8+F17+F22+F23+F24+F27)/6</f>
        <v>1.861111111111111</v>
      </c>
    </row>
    <row r="33" spans="1:6" ht="24.75" customHeight="1">
      <c r="A33" s="78" t="s">
        <v>192</v>
      </c>
      <c r="B33" s="2"/>
      <c r="C33" s="7" t="s">
        <v>194</v>
      </c>
      <c r="D33" s="7"/>
      <c r="E33" s="7" t="s">
        <v>93</v>
      </c>
      <c r="F33" s="2"/>
    </row>
    <row r="34" spans="1:6" ht="15.75">
      <c r="A34" s="79" t="s">
        <v>11</v>
      </c>
      <c r="B34" s="2"/>
      <c r="C34" s="25" t="s">
        <v>12</v>
      </c>
      <c r="D34" s="25"/>
      <c r="E34" s="25" t="s">
        <v>13</v>
      </c>
      <c r="F34" s="2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SheetLayoutView="100" zoomScalePageLayoutView="0" workbookViewId="0" topLeftCell="A1">
      <selection activeCell="B10" sqref="B10"/>
    </sheetView>
  </sheetViews>
  <sheetFormatPr defaultColWidth="0.875" defaultRowHeight="12.75"/>
  <cols>
    <col min="1" max="1" width="53.125" style="71" customWidth="1"/>
    <col min="2" max="5" width="12.875" style="71" customWidth="1"/>
    <col min="6" max="6" width="13.25390625" style="71" customWidth="1"/>
    <col min="7" max="16384" width="0.875" style="2" customWidth="1"/>
  </cols>
  <sheetData>
    <row r="2" spans="1:6" ht="26.25" customHeight="1">
      <c r="A2" s="217" t="s">
        <v>43</v>
      </c>
      <c r="B2" s="218"/>
      <c r="C2" s="218"/>
      <c r="D2" s="218"/>
      <c r="E2" s="218"/>
      <c r="F2" s="218"/>
    </row>
    <row r="3" spans="1:6" s="10" customFormat="1" ht="15.75">
      <c r="A3" s="217">
        <f>'Форма 1.1 (2013)'!B11</f>
        <v>0</v>
      </c>
      <c r="B3" s="218"/>
      <c r="C3" s="218"/>
      <c r="D3" s="218"/>
      <c r="E3" s="218"/>
      <c r="F3" s="218"/>
    </row>
    <row r="4" spans="5:6" ht="16.5" thickBot="1">
      <c r="E4" s="104">
        <f>'форма 2.1 (2013)'!E4</f>
        <v>2013</v>
      </c>
      <c r="F4" s="24" t="s">
        <v>90</v>
      </c>
    </row>
    <row r="5" spans="1:6" s="11" customFormat="1" ht="15.75">
      <c r="A5" s="215" t="s">
        <v>44</v>
      </c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16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105">
        <v>1</v>
      </c>
      <c r="B7" s="80">
        <v>2</v>
      </c>
      <c r="C7" s="80">
        <v>3</v>
      </c>
      <c r="D7" s="80">
        <v>4</v>
      </c>
      <c r="E7" s="80">
        <v>5</v>
      </c>
      <c r="F7" s="106">
        <v>6</v>
      </c>
    </row>
    <row r="8" spans="1:6" ht="47.25">
      <c r="A8" s="63" t="s">
        <v>141</v>
      </c>
      <c r="B8" s="81" t="s">
        <v>27</v>
      </c>
      <c r="C8" s="81" t="s">
        <v>27</v>
      </c>
      <c r="D8" s="82" t="s">
        <v>27</v>
      </c>
      <c r="E8" s="38"/>
      <c r="F8" s="107">
        <f>(F10+F11+F14)/3</f>
        <v>0.25</v>
      </c>
    </row>
    <row r="9" spans="1:6" ht="15.75">
      <c r="A9" s="44" t="s">
        <v>36</v>
      </c>
      <c r="B9" s="38"/>
      <c r="C9" s="38"/>
      <c r="D9" s="82"/>
      <c r="E9" s="38"/>
      <c r="F9" s="108"/>
    </row>
    <row r="10" spans="1:6" ht="69" customHeight="1">
      <c r="A10" s="45" t="s">
        <v>142</v>
      </c>
      <c r="B10" s="85"/>
      <c r="C10" s="83">
        <f>B10</f>
        <v>0</v>
      </c>
      <c r="D10" s="84">
        <f>IF(C10=0,0,B10/C10)</f>
        <v>0</v>
      </c>
      <c r="E10" s="47" t="s">
        <v>40</v>
      </c>
      <c r="F10" s="58">
        <f>IF(AND(D10&gt;=80%,D10&lt;=120%),0.5,IF(D10&lt;80%,0.25,0.75))</f>
        <v>0.25</v>
      </c>
    </row>
    <row r="11" spans="1:6" ht="52.5" customHeight="1">
      <c r="A11" s="109" t="s">
        <v>143</v>
      </c>
      <c r="B11" s="81" t="s">
        <v>27</v>
      </c>
      <c r="C11" s="81" t="s">
        <v>27</v>
      </c>
      <c r="D11" s="84">
        <f>IF((C12+C13)=0,0,(B12+B13)/(C12+C13))</f>
        <v>0</v>
      </c>
      <c r="E11" s="47" t="s">
        <v>40</v>
      </c>
      <c r="F11" s="58">
        <f>IF(AND(D11&gt;=80%,D11&lt;=120%),0.5,IF(D11&lt;80%,0.25,0.75))</f>
        <v>0.25</v>
      </c>
    </row>
    <row r="12" spans="1:6" ht="54" customHeight="1">
      <c r="A12" s="44" t="s">
        <v>45</v>
      </c>
      <c r="B12" s="86"/>
      <c r="C12" s="83">
        <f>B12</f>
        <v>0</v>
      </c>
      <c r="D12" s="84">
        <f>IF(C12=0,0,B12/C12)</f>
        <v>0</v>
      </c>
      <c r="E12" s="47"/>
      <c r="F12" s="58"/>
    </row>
    <row r="13" spans="1:6" ht="26.25" customHeight="1">
      <c r="A13" s="44" t="s">
        <v>46</v>
      </c>
      <c r="B13" s="86"/>
      <c r="C13" s="83">
        <f>B13</f>
        <v>0</v>
      </c>
      <c r="D13" s="84">
        <f>IF(C13=0,0,B13/C13)</f>
        <v>0</v>
      </c>
      <c r="E13" s="47"/>
      <c r="F13" s="58"/>
    </row>
    <row r="14" spans="1:6" ht="117.75" customHeight="1">
      <c r="A14" s="45" t="s">
        <v>144</v>
      </c>
      <c r="B14" s="87"/>
      <c r="C14" s="88">
        <f>B14</f>
        <v>0</v>
      </c>
      <c r="D14" s="84">
        <f>IF(C14=0,0,B14/C14)</f>
        <v>0</v>
      </c>
      <c r="E14" s="47" t="s">
        <v>40</v>
      </c>
      <c r="F14" s="58">
        <f>IF(AND(D14&gt;=80%,D14&lt;=120%),0.5,IF(D14&lt;80%,0.25,0.75))</f>
        <v>0.25</v>
      </c>
    </row>
    <row r="15" spans="1:6" ht="63">
      <c r="A15" s="63" t="s">
        <v>145</v>
      </c>
      <c r="B15" s="81" t="s">
        <v>27</v>
      </c>
      <c r="C15" s="81" t="s">
        <v>27</v>
      </c>
      <c r="D15" s="82">
        <f>D16</f>
        <v>0</v>
      </c>
      <c r="E15" s="38" t="s">
        <v>40</v>
      </c>
      <c r="F15" s="58">
        <f>IF(AND(D15&gt;=80%,D15&lt;=120%),0.5,IF(D15&lt;80%,0.25,0.75))</f>
        <v>0.25</v>
      </c>
    </row>
    <row r="16" spans="1:6" ht="63">
      <c r="A16" s="44" t="s">
        <v>146</v>
      </c>
      <c r="B16" s="87"/>
      <c r="C16" s="88">
        <f>B16</f>
        <v>0</v>
      </c>
      <c r="D16" s="82">
        <f>IF(C16=0,0,B16/C16)</f>
        <v>0</v>
      </c>
      <c r="E16" s="38" t="s">
        <v>40</v>
      </c>
      <c r="F16" s="58">
        <f>IF(AND(D16&gt;=80%,D16&lt;=120%),0.5,IF(D16&lt;80%,0.25,0.75))</f>
        <v>0.25</v>
      </c>
    </row>
    <row r="17" spans="1:6" ht="47.25">
      <c r="A17" s="63" t="s">
        <v>147</v>
      </c>
      <c r="B17" s="81" t="s">
        <v>27</v>
      </c>
      <c r="C17" s="81" t="s">
        <v>27</v>
      </c>
      <c r="D17" s="82" t="s">
        <v>27</v>
      </c>
      <c r="E17" s="38"/>
      <c r="F17" s="107">
        <f>(F19+F20)/2</f>
        <v>0.5</v>
      </c>
    </row>
    <row r="18" spans="1:6" ht="15.75">
      <c r="A18" s="44" t="s">
        <v>36</v>
      </c>
      <c r="B18" s="38"/>
      <c r="C18" s="83"/>
      <c r="D18" s="82"/>
      <c r="E18" s="38"/>
      <c r="F18" s="58"/>
    </row>
    <row r="19" spans="1:6" ht="78.75">
      <c r="A19" s="45" t="s">
        <v>148</v>
      </c>
      <c r="B19" s="85"/>
      <c r="C19" s="83">
        <f>B19</f>
        <v>0</v>
      </c>
      <c r="D19" s="84">
        <f>IF(C19=0,0,B19/C19)</f>
        <v>0</v>
      </c>
      <c r="E19" s="47" t="s">
        <v>29</v>
      </c>
      <c r="F19" s="58">
        <f>IF(AND(D19&gt;=80%,D19&lt;=120%),0.5,IF(D19&lt;80%,0.75,0.25))</f>
        <v>0.75</v>
      </c>
    </row>
    <row r="20" spans="1:6" ht="116.25" customHeight="1">
      <c r="A20" s="45" t="s">
        <v>149</v>
      </c>
      <c r="B20" s="87"/>
      <c r="C20" s="88">
        <f>B20</f>
        <v>0</v>
      </c>
      <c r="D20" s="84">
        <f>IF(C20=0,0,B20/C20)</f>
        <v>0</v>
      </c>
      <c r="E20" s="47" t="s">
        <v>40</v>
      </c>
      <c r="F20" s="58">
        <f>IF(AND(D20&gt;=80%,D20&lt;=120%),0.5,IF(D20&lt;80%,0.25,0.75))</f>
        <v>0.25</v>
      </c>
    </row>
    <row r="21" spans="1:6" ht="63">
      <c r="A21" s="63" t="s">
        <v>150</v>
      </c>
      <c r="B21" s="81" t="s">
        <v>27</v>
      </c>
      <c r="C21" s="81" t="s">
        <v>27</v>
      </c>
      <c r="D21" s="82">
        <f>D22</f>
        <v>0</v>
      </c>
      <c r="E21" s="38" t="s">
        <v>40</v>
      </c>
      <c r="F21" s="58">
        <f>IF(AND(D21&gt;=80%,D21&lt;=120%),0.2,IF(D21&lt;80%,0.1,0.3))</f>
        <v>0.1</v>
      </c>
    </row>
    <row r="22" spans="1:6" ht="78.75">
      <c r="A22" s="44" t="s">
        <v>151</v>
      </c>
      <c r="B22" s="87"/>
      <c r="C22" s="88">
        <f>B22</f>
        <v>0</v>
      </c>
      <c r="D22" s="82">
        <f>IF(C22=0,0,B22/C22)</f>
        <v>0</v>
      </c>
      <c r="E22" s="38" t="s">
        <v>40</v>
      </c>
      <c r="F22" s="58">
        <f>IF(AND(D22&gt;=80%,D22&lt;=120%),0.2,IF(D22&lt;80%,0.1,0.3))</f>
        <v>0.1</v>
      </c>
    </row>
    <row r="23" spans="1:6" ht="22.5" customHeight="1" thickBot="1">
      <c r="A23" s="46" t="s">
        <v>152</v>
      </c>
      <c r="B23" s="110" t="s">
        <v>27</v>
      </c>
      <c r="C23" s="110" t="s">
        <v>27</v>
      </c>
      <c r="D23" s="111" t="s">
        <v>27</v>
      </c>
      <c r="E23" s="110"/>
      <c r="F23" s="131">
        <f>(F21+F17+F15+F8)/4</f>
        <v>0.275</v>
      </c>
    </row>
    <row r="25" spans="1:6" ht="35.25" customHeight="1">
      <c r="A25" s="78" t="s">
        <v>91</v>
      </c>
      <c r="B25" s="9"/>
      <c r="C25" s="7" t="s">
        <v>116</v>
      </c>
      <c r="D25" s="7"/>
      <c r="E25" s="7" t="s">
        <v>93</v>
      </c>
      <c r="F25" s="9"/>
    </row>
    <row r="26" spans="1:6" ht="15.75">
      <c r="A26" s="79" t="s">
        <v>11</v>
      </c>
      <c r="B26" s="9"/>
      <c r="C26" s="25" t="s">
        <v>12</v>
      </c>
      <c r="D26" s="25"/>
      <c r="E26" s="25" t="s">
        <v>13</v>
      </c>
      <c r="F26" s="9"/>
    </row>
  </sheetData>
  <sheetProtection/>
  <mergeCells count="7">
    <mergeCell ref="A5:A6"/>
    <mergeCell ref="A2:F2"/>
    <mergeCell ref="A3:F3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SheetLayoutView="100" zoomScalePageLayoutView="0" workbookViewId="0" topLeftCell="A1">
      <selection activeCell="E4" sqref="E4"/>
    </sheetView>
  </sheetViews>
  <sheetFormatPr defaultColWidth="0.875" defaultRowHeight="12.75"/>
  <cols>
    <col min="1" max="1" width="53.125" style="71" customWidth="1"/>
    <col min="2" max="5" width="12.875" style="71" customWidth="1"/>
    <col min="6" max="6" width="13.25390625" style="71" customWidth="1"/>
    <col min="7" max="16384" width="0.875" style="2" customWidth="1"/>
  </cols>
  <sheetData>
    <row r="2" spans="1:6" ht="26.25" customHeight="1">
      <c r="A2" s="217" t="s">
        <v>43</v>
      </c>
      <c r="B2" s="218"/>
      <c r="C2" s="218"/>
      <c r="D2" s="218"/>
      <c r="E2" s="218"/>
      <c r="F2" s="218"/>
    </row>
    <row r="3" spans="1:6" s="10" customFormat="1" ht="15.75">
      <c r="A3" s="217">
        <f>'Форма 1.1 (2013)'!B11</f>
        <v>0</v>
      </c>
      <c r="B3" s="218"/>
      <c r="C3" s="218"/>
      <c r="D3" s="218"/>
      <c r="E3" s="218"/>
      <c r="F3" s="218"/>
    </row>
    <row r="4" spans="5:6" ht="16.5" thickBot="1">
      <c r="E4" s="104">
        <f>'форма 2.1 (2014)'!E4</f>
        <v>2014</v>
      </c>
      <c r="F4" s="24" t="s">
        <v>90</v>
      </c>
    </row>
    <row r="5" spans="1:6" s="11" customFormat="1" ht="15.75">
      <c r="A5" s="215" t="s">
        <v>44</v>
      </c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16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105">
        <v>1</v>
      </c>
      <c r="B7" s="80">
        <v>2</v>
      </c>
      <c r="C7" s="80">
        <v>3</v>
      </c>
      <c r="D7" s="80">
        <v>4</v>
      </c>
      <c r="E7" s="80">
        <v>5</v>
      </c>
      <c r="F7" s="106">
        <v>6</v>
      </c>
    </row>
    <row r="8" spans="1:6" ht="47.25">
      <c r="A8" s="63" t="s">
        <v>141</v>
      </c>
      <c r="B8" s="81" t="s">
        <v>27</v>
      </c>
      <c r="C8" s="81" t="s">
        <v>27</v>
      </c>
      <c r="D8" s="82" t="s">
        <v>27</v>
      </c>
      <c r="E8" s="38"/>
      <c r="F8" s="107">
        <f>(F10+F11+F14)/3</f>
        <v>0.25</v>
      </c>
    </row>
    <row r="9" spans="1:6" ht="15.75">
      <c r="A9" s="44" t="s">
        <v>36</v>
      </c>
      <c r="B9" s="38"/>
      <c r="C9" s="38"/>
      <c r="D9" s="82"/>
      <c r="E9" s="38"/>
      <c r="F9" s="108"/>
    </row>
    <row r="10" spans="1:6" ht="69" customHeight="1">
      <c r="A10" s="45" t="s">
        <v>142</v>
      </c>
      <c r="B10" s="85"/>
      <c r="C10" s="83">
        <f>B10</f>
        <v>0</v>
      </c>
      <c r="D10" s="84">
        <f>IF(C10=0,0,B10/C10)</f>
        <v>0</v>
      </c>
      <c r="E10" s="47" t="s">
        <v>40</v>
      </c>
      <c r="F10" s="58">
        <f>IF(AND(D10&gt;=80%,D10&lt;=120%),0.5,IF(D10&lt;80%,0.25,0.75))</f>
        <v>0.25</v>
      </c>
    </row>
    <row r="11" spans="1:6" ht="52.5" customHeight="1">
      <c r="A11" s="109" t="s">
        <v>143</v>
      </c>
      <c r="B11" s="81" t="s">
        <v>27</v>
      </c>
      <c r="C11" s="81" t="s">
        <v>27</v>
      </c>
      <c r="D11" s="84">
        <f>IF((C12+C13)=0,0,(B12+B13)/(C12+C13))</f>
        <v>0</v>
      </c>
      <c r="E11" s="47" t="s">
        <v>40</v>
      </c>
      <c r="F11" s="58">
        <f>IF(AND(D11&gt;=80%,D11&lt;=120%),0.5,IF(D11&lt;80%,0.25,0.75))</f>
        <v>0.25</v>
      </c>
    </row>
    <row r="12" spans="1:6" ht="54" customHeight="1">
      <c r="A12" s="44" t="s">
        <v>45</v>
      </c>
      <c r="B12" s="86"/>
      <c r="C12" s="83">
        <f>B12</f>
        <v>0</v>
      </c>
      <c r="D12" s="84">
        <f>IF(C12=0,0,B12/C12)</f>
        <v>0</v>
      </c>
      <c r="E12" s="47"/>
      <c r="F12" s="58"/>
    </row>
    <row r="13" spans="1:6" ht="26.25" customHeight="1">
      <c r="A13" s="44" t="s">
        <v>46</v>
      </c>
      <c r="B13" s="86"/>
      <c r="C13" s="83">
        <f>B13</f>
        <v>0</v>
      </c>
      <c r="D13" s="84">
        <f>IF(C13=0,0,B13/C13)</f>
        <v>0</v>
      </c>
      <c r="E13" s="47"/>
      <c r="F13" s="58"/>
    </row>
    <row r="14" spans="1:6" ht="117.75" customHeight="1">
      <c r="A14" s="45" t="s">
        <v>144</v>
      </c>
      <c r="B14" s="87"/>
      <c r="C14" s="88">
        <f>B14</f>
        <v>0</v>
      </c>
      <c r="D14" s="84">
        <f>IF(C14=0,0,B14/C14)</f>
        <v>0</v>
      </c>
      <c r="E14" s="47" t="s">
        <v>40</v>
      </c>
      <c r="F14" s="58">
        <f>IF(AND(D14&gt;=80%,D14&lt;=120%),0.5,IF(D14&lt;80%,0.25,0.75))</f>
        <v>0.25</v>
      </c>
    </row>
    <row r="15" spans="1:6" ht="63">
      <c r="A15" s="63" t="s">
        <v>145</v>
      </c>
      <c r="B15" s="81" t="s">
        <v>27</v>
      </c>
      <c r="C15" s="81" t="s">
        <v>27</v>
      </c>
      <c r="D15" s="82">
        <f>D16</f>
        <v>0</v>
      </c>
      <c r="E15" s="38" t="s">
        <v>40</v>
      </c>
      <c r="F15" s="58">
        <f>IF(AND(D15&gt;=80%,D15&lt;=120%),0.5,IF(D15&lt;80%,0.25,0.75))</f>
        <v>0.25</v>
      </c>
    </row>
    <row r="16" spans="1:6" ht="63">
      <c r="A16" s="44" t="s">
        <v>146</v>
      </c>
      <c r="B16" s="87"/>
      <c r="C16" s="88">
        <f>B16</f>
        <v>0</v>
      </c>
      <c r="D16" s="82">
        <f>IF(C16=0,0,B16/C16)</f>
        <v>0</v>
      </c>
      <c r="E16" s="38" t="s">
        <v>40</v>
      </c>
      <c r="F16" s="58">
        <f>IF(AND(D16&gt;=80%,D16&lt;=120%),0.5,IF(D16&lt;80%,0.25,0.75))</f>
        <v>0.25</v>
      </c>
    </row>
    <row r="17" spans="1:6" ht="47.25">
      <c r="A17" s="63" t="s">
        <v>147</v>
      </c>
      <c r="B17" s="81" t="s">
        <v>27</v>
      </c>
      <c r="C17" s="81" t="s">
        <v>27</v>
      </c>
      <c r="D17" s="82" t="s">
        <v>27</v>
      </c>
      <c r="E17" s="38"/>
      <c r="F17" s="107">
        <f>(F19+F20)/2</f>
        <v>0.5</v>
      </c>
    </row>
    <row r="18" spans="1:6" ht="15.75">
      <c r="A18" s="44" t="s">
        <v>36</v>
      </c>
      <c r="B18" s="38"/>
      <c r="C18" s="83"/>
      <c r="D18" s="82"/>
      <c r="E18" s="38"/>
      <c r="F18" s="58"/>
    </row>
    <row r="19" spans="1:6" ht="78.75">
      <c r="A19" s="45" t="s">
        <v>148</v>
      </c>
      <c r="B19" s="85"/>
      <c r="C19" s="83">
        <f>B19</f>
        <v>0</v>
      </c>
      <c r="D19" s="84">
        <f>IF(C19=0,0,B19/C19)</f>
        <v>0</v>
      </c>
      <c r="E19" s="47" t="s">
        <v>29</v>
      </c>
      <c r="F19" s="58">
        <f>IF(AND(D19&gt;=80%,D19&lt;=120%),0.5,IF(D19&lt;80%,0.75,0.25))</f>
        <v>0.75</v>
      </c>
    </row>
    <row r="20" spans="1:6" ht="116.25" customHeight="1">
      <c r="A20" s="45" t="s">
        <v>149</v>
      </c>
      <c r="B20" s="87"/>
      <c r="C20" s="88">
        <f>B20</f>
        <v>0</v>
      </c>
      <c r="D20" s="84">
        <f>IF(C20=0,0,B20/C20)</f>
        <v>0</v>
      </c>
      <c r="E20" s="47" t="s">
        <v>40</v>
      </c>
      <c r="F20" s="58">
        <f>IF(AND(D20&gt;=80%,D20&lt;=120%),0.5,IF(D20&lt;80%,0.25,0.75))</f>
        <v>0.25</v>
      </c>
    </row>
    <row r="21" spans="1:6" ht="63">
      <c r="A21" s="63" t="s">
        <v>150</v>
      </c>
      <c r="B21" s="81" t="s">
        <v>27</v>
      </c>
      <c r="C21" s="81" t="s">
        <v>27</v>
      </c>
      <c r="D21" s="82">
        <f>D22</f>
        <v>0</v>
      </c>
      <c r="E21" s="38" t="s">
        <v>40</v>
      </c>
      <c r="F21" s="58">
        <f>IF(AND(D21&gt;=80%,D21&lt;=120%),0.2,IF(D21&lt;80%,0.1,0.3))</f>
        <v>0.1</v>
      </c>
    </row>
    <row r="22" spans="1:6" ht="78.75">
      <c r="A22" s="44" t="s">
        <v>151</v>
      </c>
      <c r="B22" s="87"/>
      <c r="C22" s="88">
        <f>B22</f>
        <v>0</v>
      </c>
      <c r="D22" s="82">
        <f>IF(C22=0,0,B22/C22)</f>
        <v>0</v>
      </c>
      <c r="E22" s="38" t="s">
        <v>40</v>
      </c>
      <c r="F22" s="58">
        <f>IF(AND(D22&gt;=80%,D22&lt;=120%),0.2,IF(D22&lt;80%,0.1,0.3))</f>
        <v>0.1</v>
      </c>
    </row>
    <row r="23" spans="1:6" ht="22.5" customHeight="1" thickBot="1">
      <c r="A23" s="46" t="s">
        <v>152</v>
      </c>
      <c r="B23" s="110" t="s">
        <v>27</v>
      </c>
      <c r="C23" s="110" t="s">
        <v>27</v>
      </c>
      <c r="D23" s="111" t="s">
        <v>27</v>
      </c>
      <c r="E23" s="110"/>
      <c r="F23" s="131">
        <f>(F21+F17+F15+F8)/4</f>
        <v>0.275</v>
      </c>
    </row>
    <row r="25" spans="1:6" ht="35.25" customHeight="1">
      <c r="A25" s="78" t="s">
        <v>91</v>
      </c>
      <c r="B25" s="9"/>
      <c r="C25" s="7" t="s">
        <v>116</v>
      </c>
      <c r="D25" s="7"/>
      <c r="E25" s="7" t="s">
        <v>93</v>
      </c>
      <c r="F25" s="9"/>
    </row>
    <row r="26" spans="1:6" ht="15.75">
      <c r="A26" s="79" t="s">
        <v>11</v>
      </c>
      <c r="B26" s="9"/>
      <c r="C26" s="25" t="s">
        <v>12</v>
      </c>
      <c r="D26" s="25"/>
      <c r="E26" s="25" t="s">
        <v>13</v>
      </c>
      <c r="F26" s="9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SheetLayoutView="100" zoomScalePageLayoutView="0" workbookViewId="0" topLeftCell="A1">
      <selection activeCell="E5" sqref="E5:E6"/>
    </sheetView>
  </sheetViews>
  <sheetFormatPr defaultColWidth="0.875" defaultRowHeight="12.75"/>
  <cols>
    <col min="1" max="1" width="53.125" style="71" customWidth="1"/>
    <col min="2" max="5" width="12.875" style="71" customWidth="1"/>
    <col min="6" max="6" width="13.25390625" style="71" customWidth="1"/>
    <col min="7" max="16384" width="0.875" style="2" customWidth="1"/>
  </cols>
  <sheetData>
    <row r="2" spans="1:6" ht="26.25" customHeight="1">
      <c r="A2" s="217" t="s">
        <v>43</v>
      </c>
      <c r="B2" s="218"/>
      <c r="C2" s="218"/>
      <c r="D2" s="218"/>
      <c r="E2" s="218"/>
      <c r="F2" s="218"/>
    </row>
    <row r="3" spans="1:6" s="10" customFormat="1" ht="15.75">
      <c r="A3" s="217">
        <f>'Форма 1.1 (2013)'!B11</f>
        <v>0</v>
      </c>
      <c r="B3" s="218"/>
      <c r="C3" s="218"/>
      <c r="D3" s="218"/>
      <c r="E3" s="218"/>
      <c r="F3" s="218"/>
    </row>
    <row r="4" spans="5:6" ht="16.5" thickBot="1">
      <c r="E4" s="104">
        <v>2015</v>
      </c>
      <c r="F4" s="24" t="s">
        <v>90</v>
      </c>
    </row>
    <row r="5" spans="1:6" s="11" customFormat="1" ht="15.75">
      <c r="A5" s="215" t="s">
        <v>44</v>
      </c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16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105">
        <v>1</v>
      </c>
      <c r="B7" s="80">
        <v>2</v>
      </c>
      <c r="C7" s="80">
        <v>3</v>
      </c>
      <c r="D7" s="80">
        <v>4</v>
      </c>
      <c r="E7" s="80">
        <v>5</v>
      </c>
      <c r="F7" s="106">
        <v>6</v>
      </c>
    </row>
    <row r="8" spans="1:6" ht="47.25">
      <c r="A8" s="63" t="s">
        <v>141</v>
      </c>
      <c r="B8" s="81" t="s">
        <v>27</v>
      </c>
      <c r="C8" s="81" t="s">
        <v>27</v>
      </c>
      <c r="D8" s="82" t="s">
        <v>27</v>
      </c>
      <c r="E8" s="38"/>
      <c r="F8" s="107">
        <f>(F10+F11+F14)/3</f>
        <v>0.25</v>
      </c>
    </row>
    <row r="9" spans="1:6" ht="15.75">
      <c r="A9" s="44" t="s">
        <v>36</v>
      </c>
      <c r="B9" s="38"/>
      <c r="C9" s="38"/>
      <c r="D9" s="82"/>
      <c r="E9" s="38"/>
      <c r="F9" s="108"/>
    </row>
    <row r="10" spans="1:6" ht="69" customHeight="1">
      <c r="A10" s="45" t="s">
        <v>142</v>
      </c>
      <c r="B10" s="85"/>
      <c r="C10" s="83">
        <f>B10</f>
        <v>0</v>
      </c>
      <c r="D10" s="84">
        <f>IF(C10=0,0,B10/C10)</f>
        <v>0</v>
      </c>
      <c r="E10" s="47" t="s">
        <v>40</v>
      </c>
      <c r="F10" s="58">
        <f>IF(AND(D10&gt;=80%,D10&lt;=120%),0.5,IF(D10&lt;80%,0.25,0.75))</f>
        <v>0.25</v>
      </c>
    </row>
    <row r="11" spans="1:6" ht="52.5" customHeight="1">
      <c r="A11" s="109" t="s">
        <v>143</v>
      </c>
      <c r="B11" s="81" t="s">
        <v>27</v>
      </c>
      <c r="C11" s="81" t="s">
        <v>27</v>
      </c>
      <c r="D11" s="84">
        <f>IF((C12+C13)=0,0,(B12+B13)/(C12+C13))</f>
        <v>0</v>
      </c>
      <c r="E11" s="47" t="s">
        <v>40</v>
      </c>
      <c r="F11" s="58">
        <f>IF(AND(D11&gt;=80%,D11&lt;=120%),0.5,IF(D11&lt;80%,0.25,0.75))</f>
        <v>0.25</v>
      </c>
    </row>
    <row r="12" spans="1:6" ht="54" customHeight="1">
      <c r="A12" s="44" t="s">
        <v>45</v>
      </c>
      <c r="B12" s="86"/>
      <c r="C12" s="83">
        <f>B12</f>
        <v>0</v>
      </c>
      <c r="D12" s="84">
        <f>IF(C12=0,0,B12/C12)</f>
        <v>0</v>
      </c>
      <c r="E12" s="47"/>
      <c r="F12" s="58"/>
    </row>
    <row r="13" spans="1:6" ht="26.25" customHeight="1">
      <c r="A13" s="44" t="s">
        <v>46</v>
      </c>
      <c r="B13" s="86"/>
      <c r="C13" s="83">
        <f>B13</f>
        <v>0</v>
      </c>
      <c r="D13" s="84">
        <f>IF(C13=0,0,B13/C13)</f>
        <v>0</v>
      </c>
      <c r="E13" s="47"/>
      <c r="F13" s="58"/>
    </row>
    <row r="14" spans="1:6" ht="117.75" customHeight="1">
      <c r="A14" s="45" t="s">
        <v>144</v>
      </c>
      <c r="B14" s="87"/>
      <c r="C14" s="88">
        <f>B14</f>
        <v>0</v>
      </c>
      <c r="D14" s="84">
        <f>IF(C14=0,0,B14/C14)</f>
        <v>0</v>
      </c>
      <c r="E14" s="47" t="s">
        <v>40</v>
      </c>
      <c r="F14" s="58">
        <f>IF(AND(D14&gt;=80%,D14&lt;=120%),0.5,IF(D14&lt;80%,0.25,0.75))</f>
        <v>0.25</v>
      </c>
    </row>
    <row r="15" spans="1:6" ht="63">
      <c r="A15" s="63" t="s">
        <v>145</v>
      </c>
      <c r="B15" s="81" t="s">
        <v>27</v>
      </c>
      <c r="C15" s="81" t="s">
        <v>27</v>
      </c>
      <c r="D15" s="82">
        <f>D16</f>
        <v>0</v>
      </c>
      <c r="E15" s="38" t="s">
        <v>40</v>
      </c>
      <c r="F15" s="58">
        <f>IF(AND(D15&gt;=80%,D15&lt;=120%),0.5,IF(D15&lt;80%,0.25,0.75))</f>
        <v>0.25</v>
      </c>
    </row>
    <row r="16" spans="1:6" ht="63">
      <c r="A16" s="44" t="s">
        <v>146</v>
      </c>
      <c r="B16" s="87"/>
      <c r="C16" s="88">
        <f>B16</f>
        <v>0</v>
      </c>
      <c r="D16" s="82">
        <f>IF(C16=0,0,B16/C16)</f>
        <v>0</v>
      </c>
      <c r="E16" s="38" t="s">
        <v>40</v>
      </c>
      <c r="F16" s="58">
        <f>IF(AND(D16&gt;=80%,D16&lt;=120%),0.5,IF(D16&lt;80%,0.25,0.75))</f>
        <v>0.25</v>
      </c>
    </row>
    <row r="17" spans="1:6" ht="47.25">
      <c r="A17" s="63" t="s">
        <v>147</v>
      </c>
      <c r="B17" s="81" t="s">
        <v>27</v>
      </c>
      <c r="C17" s="81" t="s">
        <v>27</v>
      </c>
      <c r="D17" s="82" t="s">
        <v>27</v>
      </c>
      <c r="E17" s="38"/>
      <c r="F17" s="107">
        <f>(F19+F20)/2</f>
        <v>0.5</v>
      </c>
    </row>
    <row r="18" spans="1:6" ht="15.75">
      <c r="A18" s="44" t="s">
        <v>36</v>
      </c>
      <c r="B18" s="38"/>
      <c r="C18" s="83"/>
      <c r="D18" s="82"/>
      <c r="E18" s="38"/>
      <c r="F18" s="58"/>
    </row>
    <row r="19" spans="1:6" ht="78.75">
      <c r="A19" s="45" t="s">
        <v>148</v>
      </c>
      <c r="B19" s="85"/>
      <c r="C19" s="83">
        <f>B19</f>
        <v>0</v>
      </c>
      <c r="D19" s="84">
        <f>IF(C19=0,0,B19/C19)</f>
        <v>0</v>
      </c>
      <c r="E19" s="47" t="s">
        <v>29</v>
      </c>
      <c r="F19" s="58">
        <f>IF(AND(D19&gt;=80%,D19&lt;=120%),0.5,IF(D19&lt;80%,0.75,0.25))</f>
        <v>0.75</v>
      </c>
    </row>
    <row r="20" spans="1:6" ht="116.25" customHeight="1">
      <c r="A20" s="45" t="s">
        <v>149</v>
      </c>
      <c r="B20" s="87"/>
      <c r="C20" s="88">
        <f>B20</f>
        <v>0</v>
      </c>
      <c r="D20" s="84">
        <f>IF(C20=0,0,B20/C20)</f>
        <v>0</v>
      </c>
      <c r="E20" s="47" t="s">
        <v>40</v>
      </c>
      <c r="F20" s="58">
        <f>IF(AND(D20&gt;=80%,D20&lt;=120%),0.5,IF(D20&lt;80%,0.25,0.75))</f>
        <v>0.25</v>
      </c>
    </row>
    <row r="21" spans="1:6" ht="63">
      <c r="A21" s="63" t="s">
        <v>150</v>
      </c>
      <c r="B21" s="81" t="s">
        <v>27</v>
      </c>
      <c r="C21" s="81" t="s">
        <v>27</v>
      </c>
      <c r="D21" s="82">
        <f>D22</f>
        <v>0</v>
      </c>
      <c r="E21" s="38" t="s">
        <v>40</v>
      </c>
      <c r="F21" s="58">
        <f>IF(AND(D21&gt;=80%,D21&lt;=120%),0.2,IF(D21&lt;80%,0.1,0.3))</f>
        <v>0.1</v>
      </c>
    </row>
    <row r="22" spans="1:6" ht="78.75">
      <c r="A22" s="44" t="s">
        <v>151</v>
      </c>
      <c r="B22" s="87"/>
      <c r="C22" s="88">
        <f>B22</f>
        <v>0</v>
      </c>
      <c r="D22" s="82">
        <f>IF(C22=0,0,B22/C22)</f>
        <v>0</v>
      </c>
      <c r="E22" s="38" t="s">
        <v>40</v>
      </c>
      <c r="F22" s="58">
        <f>IF(AND(D22&gt;=80%,D22&lt;=120%),0.2,IF(D22&lt;80%,0.1,0.3))</f>
        <v>0.1</v>
      </c>
    </row>
    <row r="23" spans="1:6" ht="22.5" customHeight="1" thickBot="1">
      <c r="A23" s="46" t="s">
        <v>152</v>
      </c>
      <c r="B23" s="110" t="s">
        <v>27</v>
      </c>
      <c r="C23" s="110" t="s">
        <v>27</v>
      </c>
      <c r="D23" s="111" t="s">
        <v>27</v>
      </c>
      <c r="E23" s="110"/>
      <c r="F23" s="131">
        <f>(F21+F17+F15+F8)/4</f>
        <v>0.275</v>
      </c>
    </row>
    <row r="25" spans="1:6" ht="35.25" customHeight="1">
      <c r="A25" s="78" t="s">
        <v>91</v>
      </c>
      <c r="B25" s="9"/>
      <c r="C25" s="7" t="s">
        <v>116</v>
      </c>
      <c r="D25" s="7"/>
      <c r="E25" s="7" t="s">
        <v>93</v>
      </c>
      <c r="F25" s="9"/>
    </row>
    <row r="26" spans="1:6" ht="15.75">
      <c r="A26" s="79" t="s">
        <v>11</v>
      </c>
      <c r="B26" s="9"/>
      <c r="C26" s="25" t="s">
        <v>12</v>
      </c>
      <c r="D26" s="25"/>
      <c r="E26" s="25" t="s">
        <v>13</v>
      </c>
      <c r="F26" s="9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2:F26"/>
  <sheetViews>
    <sheetView view="pageBreakPreview" zoomScaleSheetLayoutView="100" zoomScalePageLayoutView="0" workbookViewId="0" topLeftCell="A4">
      <selection activeCell="C20" sqref="C20"/>
    </sheetView>
  </sheetViews>
  <sheetFormatPr defaultColWidth="0.875" defaultRowHeight="12.75"/>
  <cols>
    <col min="1" max="1" width="53.125" style="71" customWidth="1"/>
    <col min="2" max="5" width="12.875" style="71" customWidth="1"/>
    <col min="6" max="6" width="13.25390625" style="71" customWidth="1"/>
    <col min="7" max="16384" width="0.875" style="2" customWidth="1"/>
  </cols>
  <sheetData>
    <row r="2" spans="1:6" ht="26.25" customHeight="1">
      <c r="A2" s="217" t="s">
        <v>43</v>
      </c>
      <c r="B2" s="218"/>
      <c r="C2" s="218"/>
      <c r="D2" s="218"/>
      <c r="E2" s="218"/>
      <c r="F2" s="218"/>
    </row>
    <row r="3" spans="1:6" s="10" customFormat="1" ht="15.75">
      <c r="A3" s="217" t="s">
        <v>191</v>
      </c>
      <c r="B3" s="218"/>
      <c r="C3" s="218"/>
      <c r="D3" s="218"/>
      <c r="E3" s="218"/>
      <c r="F3" s="218"/>
    </row>
    <row r="4" spans="5:6" ht="16.5" thickBot="1">
      <c r="E4" s="104">
        <v>2016</v>
      </c>
      <c r="F4" s="24" t="s">
        <v>90</v>
      </c>
    </row>
    <row r="5" spans="1:6" s="11" customFormat="1" ht="15.75">
      <c r="A5" s="215" t="s">
        <v>44</v>
      </c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16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105">
        <v>1</v>
      </c>
      <c r="B7" s="80">
        <v>2</v>
      </c>
      <c r="C7" s="80">
        <v>3</v>
      </c>
      <c r="D7" s="80">
        <v>4</v>
      </c>
      <c r="E7" s="80">
        <v>5</v>
      </c>
      <c r="F7" s="106">
        <v>6</v>
      </c>
    </row>
    <row r="8" spans="1:6" ht="47.25">
      <c r="A8" s="63" t="s">
        <v>141</v>
      </c>
      <c r="B8" s="81" t="s">
        <v>27</v>
      </c>
      <c r="C8" s="81" t="s">
        <v>27</v>
      </c>
      <c r="D8" s="82" t="s">
        <v>27</v>
      </c>
      <c r="E8" s="38"/>
      <c r="F8" s="107">
        <f>(F10+F11+F14)/3</f>
        <v>0.4166666666666667</v>
      </c>
    </row>
    <row r="9" spans="1:6" ht="15.75">
      <c r="A9" s="44" t="s">
        <v>36</v>
      </c>
      <c r="B9" s="38"/>
      <c r="C9" s="38"/>
      <c r="D9" s="82"/>
      <c r="E9" s="38"/>
      <c r="F9" s="108"/>
    </row>
    <row r="10" spans="1:6" ht="69" customHeight="1">
      <c r="A10" s="45" t="s">
        <v>142</v>
      </c>
      <c r="B10" s="85">
        <v>30</v>
      </c>
      <c r="C10" s="83">
        <v>30</v>
      </c>
      <c r="D10" s="84">
        <f>IF(C10=0,0,B10/C10)</f>
        <v>1</v>
      </c>
      <c r="E10" s="47" t="s">
        <v>40</v>
      </c>
      <c r="F10" s="58">
        <f>IF(AND(D10&gt;=80%,D10&lt;=120%),0.5,IF(D10&lt;80%,0.25,0.75))</f>
        <v>0.5</v>
      </c>
    </row>
    <row r="11" spans="1:6" ht="52.5" customHeight="1">
      <c r="A11" s="109" t="s">
        <v>143</v>
      </c>
      <c r="B11" s="81" t="s">
        <v>27</v>
      </c>
      <c r="C11" s="81" t="s">
        <v>27</v>
      </c>
      <c r="D11" s="84">
        <f>IF((C12+C13)=0,0,(B12+B13)/(C12+C13))</f>
        <v>1</v>
      </c>
      <c r="E11" s="47" t="s">
        <v>40</v>
      </c>
      <c r="F11" s="58">
        <f>IF(AND(D11&gt;=80%,D11&lt;=120%),0.5,IF(D11&lt;80%,0.25,0.75))</f>
        <v>0.5</v>
      </c>
    </row>
    <row r="12" spans="1:6" ht="54" customHeight="1">
      <c r="A12" s="44" t="s">
        <v>45</v>
      </c>
      <c r="B12" s="86">
        <v>14</v>
      </c>
      <c r="C12" s="83">
        <f>B12</f>
        <v>14</v>
      </c>
      <c r="D12" s="84">
        <f>IF(C12=0,0,B12/C12)</f>
        <v>1</v>
      </c>
      <c r="E12" s="47"/>
      <c r="F12" s="58"/>
    </row>
    <row r="13" spans="1:6" ht="26.25" customHeight="1">
      <c r="A13" s="44" t="s">
        <v>46</v>
      </c>
      <c r="B13" s="86">
        <v>60</v>
      </c>
      <c r="C13" s="83">
        <v>60</v>
      </c>
      <c r="D13" s="84">
        <f>IF(C13=0,0,B13/C13)</f>
        <v>1</v>
      </c>
      <c r="E13" s="47"/>
      <c r="F13" s="58"/>
    </row>
    <row r="14" spans="1:6" ht="117.75" customHeight="1">
      <c r="A14" s="45" t="s">
        <v>144</v>
      </c>
      <c r="B14" s="87">
        <v>0</v>
      </c>
      <c r="C14" s="88">
        <v>0</v>
      </c>
      <c r="D14" s="84">
        <f>IF(C14=0,0,B14/C14)</f>
        <v>0</v>
      </c>
      <c r="E14" s="47" t="s">
        <v>40</v>
      </c>
      <c r="F14" s="58">
        <f>IF(AND(D14&gt;=80%,D14&lt;=120%),0.5,IF(D14&lt;80%,0.25,0.75))</f>
        <v>0.25</v>
      </c>
    </row>
    <row r="15" spans="1:6" ht="63">
      <c r="A15" s="63" t="s">
        <v>145</v>
      </c>
      <c r="B15" s="81" t="s">
        <v>27</v>
      </c>
      <c r="C15" s="81" t="s">
        <v>27</v>
      </c>
      <c r="D15" s="82">
        <f>D16</f>
        <v>0</v>
      </c>
      <c r="E15" s="38" t="s">
        <v>40</v>
      </c>
      <c r="F15" s="58">
        <f>IF(AND(D15&gt;=80%,D15&lt;=120%),0.5,IF(D15&lt;80%,0.25,0.75))</f>
        <v>0.25</v>
      </c>
    </row>
    <row r="16" spans="1:6" ht="63">
      <c r="A16" s="44" t="s">
        <v>146</v>
      </c>
      <c r="B16" s="87">
        <v>0</v>
      </c>
      <c r="C16" s="88">
        <f>B16</f>
        <v>0</v>
      </c>
      <c r="D16" s="82">
        <f>IF(C16=0,0,B16/C16)</f>
        <v>0</v>
      </c>
      <c r="E16" s="38" t="s">
        <v>40</v>
      </c>
      <c r="F16" s="58">
        <f>IF(AND(D16&gt;=80%,D16&lt;=120%),0.5,IF(D16&lt;80%,0.25,0.75))</f>
        <v>0.25</v>
      </c>
    </row>
    <row r="17" spans="1:6" ht="47.25">
      <c r="A17" s="63" t="s">
        <v>147</v>
      </c>
      <c r="B17" s="81" t="s">
        <v>27</v>
      </c>
      <c r="C17" s="81" t="s">
        <v>27</v>
      </c>
      <c r="D17" s="82" t="s">
        <v>27</v>
      </c>
      <c r="E17" s="38"/>
      <c r="F17" s="107">
        <f>(F19+F20)/2</f>
        <v>0.5</v>
      </c>
    </row>
    <row r="18" spans="1:6" ht="15.75">
      <c r="A18" s="44" t="s">
        <v>36</v>
      </c>
      <c r="B18" s="38"/>
      <c r="C18" s="83"/>
      <c r="D18" s="82"/>
      <c r="E18" s="38"/>
      <c r="F18" s="58"/>
    </row>
    <row r="19" spans="1:6" ht="78.75">
      <c r="A19" s="45" t="s">
        <v>148</v>
      </c>
      <c r="B19" s="85">
        <v>0</v>
      </c>
      <c r="C19" s="83">
        <v>0</v>
      </c>
      <c r="D19" s="84">
        <f>IF(C19=0,0,B19/C19)</f>
        <v>0</v>
      </c>
      <c r="E19" s="47" t="s">
        <v>29</v>
      </c>
      <c r="F19" s="58">
        <f>IF(AND(D19&gt;=80%,D19&lt;=120%),0.5,IF(D19&lt;80%,0.75,0.25))</f>
        <v>0.75</v>
      </c>
    </row>
    <row r="20" spans="1:6" ht="116.25" customHeight="1">
      <c r="A20" s="45" t="s">
        <v>149</v>
      </c>
      <c r="B20" s="87">
        <v>0</v>
      </c>
      <c r="C20" s="88">
        <f>B20</f>
        <v>0</v>
      </c>
      <c r="D20" s="84">
        <f>IF(C20=0,0,B20/C20)</f>
        <v>0</v>
      </c>
      <c r="E20" s="47" t="s">
        <v>40</v>
      </c>
      <c r="F20" s="58">
        <f>IF(AND(D20&gt;=80%,D20&lt;=120%),0.5,IF(D20&lt;80%,0.25,0.75))</f>
        <v>0.25</v>
      </c>
    </row>
    <row r="21" spans="1:6" ht="63">
      <c r="A21" s="63" t="s">
        <v>150</v>
      </c>
      <c r="B21" s="81" t="s">
        <v>27</v>
      </c>
      <c r="C21" s="81" t="s">
        <v>27</v>
      </c>
      <c r="D21" s="82">
        <f>D22</f>
        <v>0</v>
      </c>
      <c r="E21" s="38" t="s">
        <v>40</v>
      </c>
      <c r="F21" s="58">
        <f>IF(AND(D21&gt;=80%,D21&lt;=120%),0.2,IF(D21&lt;80%,0.1,0.3))</f>
        <v>0.1</v>
      </c>
    </row>
    <row r="22" spans="1:6" ht="78.75">
      <c r="A22" s="44" t="s">
        <v>151</v>
      </c>
      <c r="B22" s="87">
        <v>0</v>
      </c>
      <c r="C22" s="88">
        <f>B22</f>
        <v>0</v>
      </c>
      <c r="D22" s="82">
        <f>IF(C22=0,0,B22/C22)</f>
        <v>0</v>
      </c>
      <c r="E22" s="38" t="s">
        <v>40</v>
      </c>
      <c r="F22" s="58">
        <f>IF(AND(D22&gt;=80%,D22&lt;=120%),0.2,IF(D22&lt;80%,0.1,0.3))</f>
        <v>0.1</v>
      </c>
    </row>
    <row r="23" spans="1:6" ht="22.5" customHeight="1" thickBot="1">
      <c r="A23" s="46" t="s">
        <v>152</v>
      </c>
      <c r="B23" s="110" t="s">
        <v>27</v>
      </c>
      <c r="C23" s="110" t="s">
        <v>27</v>
      </c>
      <c r="D23" s="111" t="s">
        <v>27</v>
      </c>
      <c r="E23" s="110"/>
      <c r="F23" s="131">
        <f>(F21+F17+F15+F8)/4</f>
        <v>0.31666666666666665</v>
      </c>
    </row>
    <row r="25" spans="1:6" ht="35.25" customHeight="1">
      <c r="A25" s="78" t="s">
        <v>195</v>
      </c>
      <c r="B25" s="9"/>
      <c r="C25" s="7" t="s">
        <v>194</v>
      </c>
      <c r="D25" s="7"/>
      <c r="E25" s="7" t="s">
        <v>93</v>
      </c>
      <c r="F25" s="9"/>
    </row>
    <row r="26" spans="1:6" ht="15.75">
      <c r="A26" s="79" t="s">
        <v>11</v>
      </c>
      <c r="B26" s="9"/>
      <c r="C26" s="25" t="s">
        <v>12</v>
      </c>
      <c r="D26" s="25"/>
      <c r="E26" s="25" t="s">
        <v>13</v>
      </c>
      <c r="F26" s="9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SheetLayoutView="100" zoomScalePageLayoutView="0" workbookViewId="0" topLeftCell="A4">
      <selection activeCell="E20" sqref="E20:F23"/>
    </sheetView>
  </sheetViews>
  <sheetFormatPr defaultColWidth="0.875" defaultRowHeight="12.75"/>
  <cols>
    <col min="1" max="1" width="53.125" style="71" customWidth="1"/>
    <col min="2" max="5" width="12.875" style="71" customWidth="1"/>
    <col min="6" max="6" width="13.25390625" style="71" customWidth="1"/>
    <col min="7" max="16384" width="0.875" style="2" customWidth="1"/>
  </cols>
  <sheetData>
    <row r="2" spans="1:6" ht="26.25" customHeight="1">
      <c r="A2" s="217" t="s">
        <v>47</v>
      </c>
      <c r="B2" s="218"/>
      <c r="C2" s="218"/>
      <c r="D2" s="218"/>
      <c r="E2" s="218"/>
      <c r="F2" s="218"/>
    </row>
    <row r="3" spans="1:6" s="10" customFormat="1" ht="15.75">
      <c r="A3" s="217">
        <f>'Форма 1.1 (2013)'!B11</f>
        <v>0</v>
      </c>
      <c r="B3" s="218"/>
      <c r="C3" s="218"/>
      <c r="D3" s="218"/>
      <c r="E3" s="218"/>
      <c r="F3" s="218"/>
    </row>
    <row r="4" spans="5:6" ht="16.5" thickBot="1">
      <c r="E4" s="104">
        <v>2013</v>
      </c>
      <c r="F4" s="24" t="s">
        <v>90</v>
      </c>
    </row>
    <row r="5" spans="1:6" s="11" customFormat="1" ht="15.75">
      <c r="A5" s="215" t="s">
        <v>44</v>
      </c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16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105">
        <v>1</v>
      </c>
      <c r="B7" s="80">
        <v>2</v>
      </c>
      <c r="C7" s="80">
        <v>3</v>
      </c>
      <c r="D7" s="80">
        <v>4</v>
      </c>
      <c r="E7" s="80">
        <v>5</v>
      </c>
      <c r="F7" s="106">
        <v>6</v>
      </c>
    </row>
    <row r="8" spans="1:6" ht="81" customHeight="1">
      <c r="A8" s="63" t="s">
        <v>48</v>
      </c>
      <c r="B8" s="93"/>
      <c r="C8" s="55">
        <f>B8</f>
        <v>0</v>
      </c>
      <c r="D8" s="53">
        <f>IF(C8=0,0,B8/C8)</f>
        <v>0</v>
      </c>
      <c r="E8" s="55" t="s">
        <v>29</v>
      </c>
      <c r="F8" s="58">
        <f>IF(AND(D8&gt;=80%,D8&lt;=120%),2,IF(D8&lt;80%,3,1))</f>
        <v>3</v>
      </c>
    </row>
    <row r="9" spans="1:6" ht="37.5" customHeight="1">
      <c r="A9" s="63" t="s">
        <v>49</v>
      </c>
      <c r="B9" s="81" t="s">
        <v>27</v>
      </c>
      <c r="C9" s="81" t="s">
        <v>27</v>
      </c>
      <c r="D9" s="82" t="s">
        <v>27</v>
      </c>
      <c r="E9" s="55"/>
      <c r="F9" s="113">
        <f>(F11+F12+F13+F14+F15+F16)/6</f>
        <v>2</v>
      </c>
    </row>
    <row r="10" spans="1:6" ht="15.75">
      <c r="A10" s="44" t="s">
        <v>28</v>
      </c>
      <c r="B10" s="38"/>
      <c r="C10" s="38"/>
      <c r="D10" s="82"/>
      <c r="E10" s="38"/>
      <c r="F10" s="108"/>
    </row>
    <row r="11" spans="1:6" ht="84" customHeight="1">
      <c r="A11" s="45" t="s">
        <v>117</v>
      </c>
      <c r="B11" s="92"/>
      <c r="C11" s="77">
        <f aca="true" t="shared" si="0" ref="C11:C16">B11</f>
        <v>0</v>
      </c>
      <c r="D11" s="53">
        <f aca="true" t="shared" si="1" ref="D11:D16">IF(C11=0,0,B11/C11)</f>
        <v>0</v>
      </c>
      <c r="E11" s="55" t="s">
        <v>40</v>
      </c>
      <c r="F11" s="58">
        <f>IF(AND(D11&gt;=80%,D11&lt;=120%),2,IF(D11&lt;80%,1,3))</f>
        <v>1</v>
      </c>
    </row>
    <row r="12" spans="1:6" ht="102" customHeight="1">
      <c r="A12" s="45" t="s">
        <v>118</v>
      </c>
      <c r="B12" s="92"/>
      <c r="C12" s="77">
        <f t="shared" si="0"/>
        <v>0</v>
      </c>
      <c r="D12" s="53">
        <f t="shared" si="1"/>
        <v>0</v>
      </c>
      <c r="E12" s="55" t="s">
        <v>29</v>
      </c>
      <c r="F12" s="58">
        <f>IF(AND(D12&gt;=80%,D12&lt;=120%),2,IF(D12&lt;80%,3,1))</f>
        <v>3</v>
      </c>
    </row>
    <row r="13" spans="1:6" ht="116.25" customHeight="1">
      <c r="A13" s="45" t="s">
        <v>119</v>
      </c>
      <c r="B13" s="92"/>
      <c r="C13" s="77">
        <f t="shared" si="0"/>
        <v>0</v>
      </c>
      <c r="D13" s="53">
        <f t="shared" si="1"/>
        <v>0</v>
      </c>
      <c r="E13" s="55" t="s">
        <v>40</v>
      </c>
      <c r="F13" s="58">
        <f>IF(AND(D13&gt;=80%,D13&lt;=120%),2,IF(D13&lt;80%,1,3))</f>
        <v>1</v>
      </c>
    </row>
    <row r="14" spans="1:6" ht="114.75" customHeight="1">
      <c r="A14" s="114" t="s">
        <v>120</v>
      </c>
      <c r="B14" s="92"/>
      <c r="C14" s="77">
        <f t="shared" si="0"/>
        <v>0</v>
      </c>
      <c r="D14" s="53">
        <f t="shared" si="1"/>
        <v>0</v>
      </c>
      <c r="E14" s="55" t="s">
        <v>40</v>
      </c>
      <c r="F14" s="58">
        <f>IF(AND(D14&gt;=80%,D14&lt;=120%),2,IF(D14&lt;80%,1,3))</f>
        <v>1</v>
      </c>
    </row>
    <row r="15" spans="1:6" ht="83.25" customHeight="1">
      <c r="A15" s="44" t="s">
        <v>121</v>
      </c>
      <c r="B15" s="93"/>
      <c r="C15" s="55">
        <f t="shared" si="0"/>
        <v>0</v>
      </c>
      <c r="D15" s="53">
        <f t="shared" si="1"/>
        <v>0</v>
      </c>
      <c r="E15" s="55" t="s">
        <v>29</v>
      </c>
      <c r="F15" s="58">
        <f>IF(AND(D15&gt;=80%,D15&lt;=120%),2,IF(D15&lt;80%,3,1))</f>
        <v>3</v>
      </c>
    </row>
    <row r="16" spans="1:6" ht="66" customHeight="1">
      <c r="A16" s="44" t="s">
        <v>122</v>
      </c>
      <c r="B16" s="93"/>
      <c r="C16" s="55">
        <f t="shared" si="0"/>
        <v>0</v>
      </c>
      <c r="D16" s="53">
        <f t="shared" si="1"/>
        <v>0</v>
      </c>
      <c r="E16" s="55" t="s">
        <v>29</v>
      </c>
      <c r="F16" s="58">
        <f>IF(AND(D16&gt;=80%,D16&lt;=120%),2,IF(D16&lt;80%,3,1))</f>
        <v>3</v>
      </c>
    </row>
    <row r="17" spans="1:6" ht="39.75" customHeight="1">
      <c r="A17" s="63" t="s">
        <v>50</v>
      </c>
      <c r="B17" s="81" t="s">
        <v>27</v>
      </c>
      <c r="C17" s="81" t="s">
        <v>27</v>
      </c>
      <c r="D17" s="82" t="s">
        <v>27</v>
      </c>
      <c r="E17" s="38"/>
      <c r="F17" s="58">
        <f>(F19+F20)/2</f>
        <v>2</v>
      </c>
    </row>
    <row r="18" spans="1:6" ht="21" customHeight="1">
      <c r="A18" s="44" t="s">
        <v>28</v>
      </c>
      <c r="B18" s="88"/>
      <c r="C18" s="88"/>
      <c r="D18" s="82"/>
      <c r="E18" s="38"/>
      <c r="F18" s="58"/>
    </row>
    <row r="19" spans="1:6" ht="47.25">
      <c r="A19" s="44" t="s">
        <v>123</v>
      </c>
      <c r="B19" s="93"/>
      <c r="C19" s="55">
        <f aca="true" t="shared" si="2" ref="C19:C25">B19</f>
        <v>0</v>
      </c>
      <c r="D19" s="53">
        <f>IF(C19=0,0,B19/C19)</f>
        <v>0</v>
      </c>
      <c r="E19" s="55" t="s">
        <v>40</v>
      </c>
      <c r="F19" s="58">
        <f>IF(AND(D19&gt;=80%,D19&lt;=120%),2,IF(D19&lt;80%,1,3))</f>
        <v>1</v>
      </c>
    </row>
    <row r="20" spans="1:6" ht="68.25" customHeight="1">
      <c r="A20" s="44" t="s">
        <v>124</v>
      </c>
      <c r="B20" s="81" t="s">
        <v>27</v>
      </c>
      <c r="C20" s="81" t="s">
        <v>27</v>
      </c>
      <c r="D20" s="82">
        <f>(D21+D22+D23)/3</f>
        <v>0</v>
      </c>
      <c r="E20" s="55" t="s">
        <v>29</v>
      </c>
      <c r="F20" s="58">
        <f>(F21+F22+F23)/3</f>
        <v>3</v>
      </c>
    </row>
    <row r="21" spans="1:6" ht="31.5">
      <c r="A21" s="44" t="s">
        <v>51</v>
      </c>
      <c r="B21" s="93"/>
      <c r="C21" s="55">
        <f t="shared" si="2"/>
        <v>0</v>
      </c>
      <c r="D21" s="53">
        <f>IF(C21=0,0,B21/C21)</f>
        <v>0</v>
      </c>
      <c r="E21" s="55" t="s">
        <v>29</v>
      </c>
      <c r="F21" s="58">
        <f>IF(AND(D21&gt;=80%,D21&lt;=120%),2,IF(D21&lt;80%,3,1))</f>
        <v>3</v>
      </c>
    </row>
    <row r="22" spans="1:6" ht="38.25" customHeight="1">
      <c r="A22" s="44" t="s">
        <v>52</v>
      </c>
      <c r="B22" s="93"/>
      <c r="C22" s="55">
        <f t="shared" si="2"/>
        <v>0</v>
      </c>
      <c r="D22" s="53">
        <f>IF(C22=0,0,B22/C22)</f>
        <v>0</v>
      </c>
      <c r="E22" s="55" t="s">
        <v>29</v>
      </c>
      <c r="F22" s="58">
        <f>IF(AND(D22&gt;=80%,D22&lt;=120%),2,IF(D22&lt;80%,3,1))</f>
        <v>3</v>
      </c>
    </row>
    <row r="23" spans="1:6" ht="31.5">
      <c r="A23" s="44" t="s">
        <v>53</v>
      </c>
      <c r="B23" s="93"/>
      <c r="C23" s="55">
        <f t="shared" si="2"/>
        <v>0</v>
      </c>
      <c r="D23" s="53">
        <f>IF(C23=0,0,B23/C23)</f>
        <v>0</v>
      </c>
      <c r="E23" s="55" t="s">
        <v>29</v>
      </c>
      <c r="F23" s="58">
        <f>IF(AND(D23&gt;=80%,D23&lt;=120%),2,IF(D23&lt;80%,3,1))</f>
        <v>3</v>
      </c>
    </row>
    <row r="24" spans="1:6" ht="34.5" customHeight="1">
      <c r="A24" s="63" t="s">
        <v>54</v>
      </c>
      <c r="B24" s="81" t="s">
        <v>27</v>
      </c>
      <c r="C24" s="81" t="s">
        <v>27</v>
      </c>
      <c r="D24" s="82">
        <f>D25</f>
        <v>0</v>
      </c>
      <c r="E24" s="55" t="s">
        <v>40</v>
      </c>
      <c r="F24" s="58">
        <f>IF(AND(D24&gt;=80%,D24&lt;=120%),2,IF(D24&lt;80%,1,3))</f>
        <v>1</v>
      </c>
    </row>
    <row r="25" spans="1:6" ht="66" customHeight="1">
      <c r="A25" s="44" t="s">
        <v>55</v>
      </c>
      <c r="B25" s="93"/>
      <c r="C25" s="55">
        <f t="shared" si="2"/>
        <v>0</v>
      </c>
      <c r="D25" s="84">
        <f>IF(C25=0,0,B25/C25)</f>
        <v>0</v>
      </c>
      <c r="E25" s="47"/>
      <c r="F25" s="58"/>
    </row>
    <row r="26" spans="1:6" ht="80.25" customHeight="1">
      <c r="A26" s="63" t="s">
        <v>56</v>
      </c>
      <c r="B26" s="81" t="s">
        <v>27</v>
      </c>
      <c r="C26" s="81" t="s">
        <v>27</v>
      </c>
      <c r="D26" s="82" t="s">
        <v>27</v>
      </c>
      <c r="E26" s="47"/>
      <c r="F26" s="58">
        <f>(F28+F29)/2</f>
        <v>2</v>
      </c>
    </row>
    <row r="27" spans="1:6" ht="15.75">
      <c r="A27" s="44" t="s">
        <v>28</v>
      </c>
      <c r="B27" s="81"/>
      <c r="C27" s="81"/>
      <c r="D27" s="82"/>
      <c r="E27" s="38"/>
      <c r="F27" s="58"/>
    </row>
    <row r="28" spans="1:6" ht="63">
      <c r="A28" s="44" t="s">
        <v>126</v>
      </c>
      <c r="B28" s="93"/>
      <c r="C28" s="55">
        <f>B28</f>
        <v>0</v>
      </c>
      <c r="D28" s="84">
        <f>IF(C28=0,0,B28/C28)</f>
        <v>0</v>
      </c>
      <c r="E28" s="55" t="s">
        <v>40</v>
      </c>
      <c r="F28" s="58">
        <f>IF(AND(D28&gt;=80%,D28&lt;=120%),2,IF(D28&lt;80%,1,3))</f>
        <v>1</v>
      </c>
    </row>
    <row r="29" spans="1:6" ht="134.25" customHeight="1">
      <c r="A29" s="44" t="s">
        <v>127</v>
      </c>
      <c r="B29" s="93"/>
      <c r="C29" s="55">
        <f>B29</f>
        <v>0</v>
      </c>
      <c r="D29" s="84">
        <f>IF(C29=0,0,B29/C29)</f>
        <v>0</v>
      </c>
      <c r="E29" s="55" t="s">
        <v>29</v>
      </c>
      <c r="F29" s="58">
        <f>IF(AND(D29&gt;=80%,D29&lt;=120%),2,IF(D29&lt;80%,3,1))</f>
        <v>3</v>
      </c>
    </row>
    <row r="30" spans="1:6" ht="34.5" customHeight="1" thickBot="1">
      <c r="A30" s="46" t="s">
        <v>57</v>
      </c>
      <c r="B30" s="110" t="s">
        <v>27</v>
      </c>
      <c r="C30" s="110" t="s">
        <v>27</v>
      </c>
      <c r="D30" s="111" t="s">
        <v>27</v>
      </c>
      <c r="E30" s="110"/>
      <c r="F30" s="112">
        <f>(F26+F24+F17+F9+F8)/5</f>
        <v>2</v>
      </c>
    </row>
    <row r="31" ht="45">
      <c r="A31" s="49" t="s">
        <v>125</v>
      </c>
    </row>
    <row r="32" spans="1:6" ht="35.25" customHeight="1">
      <c r="A32" s="78" t="s">
        <v>91</v>
      </c>
      <c r="B32" s="9"/>
      <c r="C32" s="7" t="s">
        <v>116</v>
      </c>
      <c r="D32" s="7"/>
      <c r="E32" s="7" t="s">
        <v>93</v>
      </c>
      <c r="F32" s="9"/>
    </row>
    <row r="33" spans="1:6" ht="15.75">
      <c r="A33" s="79" t="s">
        <v>11</v>
      </c>
      <c r="B33" s="9"/>
      <c r="C33" s="25" t="s">
        <v>12</v>
      </c>
      <c r="D33" s="25"/>
      <c r="E33" s="25" t="s">
        <v>13</v>
      </c>
      <c r="F33" s="9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36"/>
  <sheetViews>
    <sheetView view="pageBreakPreview" zoomScaleSheetLayoutView="100" zoomScalePageLayoutView="0" workbookViewId="0" topLeftCell="A1">
      <selection activeCell="B11" sqref="B11:D11"/>
    </sheetView>
  </sheetViews>
  <sheetFormatPr defaultColWidth="0.875" defaultRowHeight="12.75"/>
  <cols>
    <col min="1" max="1" width="5.75390625" style="9" customWidth="1"/>
    <col min="2" max="2" width="44.00390625" style="9" customWidth="1"/>
    <col min="3" max="3" width="3.75390625" style="9" customWidth="1"/>
    <col min="4" max="4" width="42.125" style="9" customWidth="1"/>
    <col min="5" max="5" width="5.00390625" style="9" customWidth="1"/>
    <col min="6" max="6" width="9.875" style="9" customWidth="1"/>
    <col min="7" max="7" width="26.75390625" style="9" customWidth="1"/>
    <col min="8" max="16384" width="0.875" style="2" customWidth="1"/>
  </cols>
  <sheetData>
    <row r="1" spans="1:7" s="3" customFormat="1" ht="11.25" customHeight="1">
      <c r="A1" s="5"/>
      <c r="B1" s="5"/>
      <c r="C1" s="5"/>
      <c r="D1" s="5"/>
      <c r="E1" s="5" t="s">
        <v>0</v>
      </c>
      <c r="F1" s="5"/>
      <c r="G1" s="5"/>
    </row>
    <row r="2" spans="1:7" s="3" customFormat="1" ht="11.25" customHeight="1">
      <c r="A2" s="5"/>
      <c r="B2" s="5"/>
      <c r="C2" s="5"/>
      <c r="D2" s="5"/>
      <c r="E2" s="5" t="s">
        <v>1</v>
      </c>
      <c r="F2" s="5"/>
      <c r="G2" s="5"/>
    </row>
    <row r="3" spans="1:7" s="3" customFormat="1" ht="11.25" customHeight="1">
      <c r="A3" s="5"/>
      <c r="B3" s="5"/>
      <c r="C3" s="5"/>
      <c r="D3" s="5"/>
      <c r="E3" s="5" t="s">
        <v>2</v>
      </c>
      <c r="F3" s="5"/>
      <c r="G3" s="5"/>
    </row>
    <row r="4" spans="1:7" s="3" customFormat="1" ht="11.25" customHeight="1">
      <c r="A4" s="5"/>
      <c r="B4" s="5"/>
      <c r="C4" s="5"/>
      <c r="D4" s="5"/>
      <c r="E4" s="5" t="s">
        <v>3</v>
      </c>
      <c r="F4" s="5"/>
      <c r="G4" s="5"/>
    </row>
    <row r="5" spans="1:7" s="3" customFormat="1" ht="11.25" customHeight="1">
      <c r="A5" s="5"/>
      <c r="B5" s="5"/>
      <c r="C5" s="5"/>
      <c r="D5" s="5"/>
      <c r="E5" s="5" t="s">
        <v>4</v>
      </c>
      <c r="F5" s="5"/>
      <c r="G5" s="5"/>
    </row>
    <row r="6" spans="1:7" s="3" customFormat="1" ht="11.25" customHeight="1">
      <c r="A6" s="5"/>
      <c r="B6" s="5"/>
      <c r="C6" s="5"/>
      <c r="D6" s="5"/>
      <c r="E6" s="5" t="s">
        <v>5</v>
      </c>
      <c r="F6" s="5"/>
      <c r="G6" s="5"/>
    </row>
    <row r="7" spans="1:7" s="1" customFormat="1" ht="17.25" customHeight="1">
      <c r="A7" s="5"/>
      <c r="B7" s="5"/>
      <c r="C7" s="5"/>
      <c r="D7" s="5"/>
      <c r="E7" s="5"/>
      <c r="F7" s="5"/>
      <c r="G7" s="6"/>
    </row>
    <row r="8" spans="1:7" s="1" customFormat="1" ht="24" customHeight="1">
      <c r="A8" s="157" t="s">
        <v>6</v>
      </c>
      <c r="B8" s="157"/>
      <c r="C8" s="157"/>
      <c r="D8" s="157"/>
      <c r="E8" s="157"/>
      <c r="F8" s="157"/>
      <c r="G8" s="157"/>
    </row>
    <row r="9" spans="1:7" s="1" customFormat="1" ht="24" customHeight="1">
      <c r="A9" s="157" t="s">
        <v>7</v>
      </c>
      <c r="B9" s="157"/>
      <c r="C9" s="157"/>
      <c r="D9" s="157"/>
      <c r="E9" s="157"/>
      <c r="F9" s="157"/>
      <c r="G9" s="157"/>
    </row>
    <row r="10" spans="1:7" s="5" customFormat="1" ht="24" customHeight="1">
      <c r="A10" s="158" t="s">
        <v>14</v>
      </c>
      <c r="B10" s="158"/>
      <c r="C10" s="158"/>
      <c r="D10" s="158"/>
      <c r="E10" s="158"/>
      <c r="F10" s="158"/>
      <c r="G10" s="158"/>
    </row>
    <row r="11" spans="2:9" s="5" customFormat="1" ht="24" customHeight="1">
      <c r="B11" s="159" t="s">
        <v>191</v>
      </c>
      <c r="C11" s="159"/>
      <c r="D11" s="159"/>
      <c r="E11" s="7" t="s">
        <v>89</v>
      </c>
      <c r="F11" s="27">
        <v>2014</v>
      </c>
      <c r="G11" s="20" t="s">
        <v>90</v>
      </c>
      <c r="H11" s="17"/>
      <c r="I11" s="17"/>
    </row>
    <row r="12" spans="1:140" s="1" customFormat="1" ht="24" customHeight="1">
      <c r="A12" s="5"/>
      <c r="B12" s="156" t="s">
        <v>16</v>
      </c>
      <c r="C12" s="156"/>
      <c r="D12" s="156"/>
      <c r="E12" s="21"/>
      <c r="F12" s="22"/>
      <c r="G12" s="22"/>
      <c r="H12" s="18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40" s="1" customFormat="1" ht="13.5" customHeight="1" thickBot="1">
      <c r="A13" s="5"/>
      <c r="B13" s="5"/>
      <c r="C13" s="5"/>
      <c r="D13" s="5"/>
      <c r="E13" s="5"/>
      <c r="F13" s="5"/>
      <c r="G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s="1" customFormat="1" ht="50.25" customHeight="1">
      <c r="A14" s="97" t="s">
        <v>8</v>
      </c>
      <c r="B14" s="165" t="s">
        <v>9</v>
      </c>
      <c r="C14" s="166"/>
      <c r="D14" s="98" t="s">
        <v>101</v>
      </c>
      <c r="E14" s="163" t="s">
        <v>10</v>
      </c>
      <c r="F14" s="163"/>
      <c r="G14" s="16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1:140" s="1" customFormat="1" ht="15.75">
      <c r="A15" s="99">
        <v>1</v>
      </c>
      <c r="B15" s="167">
        <v>2</v>
      </c>
      <c r="C15" s="168"/>
      <c r="D15" s="23">
        <v>3</v>
      </c>
      <c r="E15" s="160">
        <v>4</v>
      </c>
      <c r="F15" s="160"/>
      <c r="G15" s="16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40" s="1" customFormat="1" ht="15.75">
      <c r="A16" s="89">
        <v>1</v>
      </c>
      <c r="B16" s="50"/>
      <c r="C16" s="51"/>
      <c r="D16" s="52"/>
      <c r="E16" s="154"/>
      <c r="F16" s="154"/>
      <c r="G16" s="15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1:140" s="1" customFormat="1" ht="15.75">
      <c r="A17" s="89">
        <v>2</v>
      </c>
      <c r="B17" s="50"/>
      <c r="C17" s="51"/>
      <c r="D17" s="52"/>
      <c r="E17" s="154"/>
      <c r="F17" s="154"/>
      <c r="G17" s="15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1:140" s="1" customFormat="1" ht="15.75">
      <c r="A18" s="89">
        <v>3</v>
      </c>
      <c r="B18" s="50"/>
      <c r="C18" s="51"/>
      <c r="D18" s="52"/>
      <c r="E18" s="154"/>
      <c r="F18" s="154"/>
      <c r="G18" s="15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1:140" s="1" customFormat="1" ht="15.75">
      <c r="A19" s="89">
        <v>4</v>
      </c>
      <c r="B19" s="50"/>
      <c r="C19" s="51"/>
      <c r="D19" s="52"/>
      <c r="E19" s="154"/>
      <c r="F19" s="154"/>
      <c r="G19" s="15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1:140" s="1" customFormat="1" ht="15.75">
      <c r="A20" s="89">
        <v>5</v>
      </c>
      <c r="B20" s="50"/>
      <c r="C20" s="51"/>
      <c r="D20" s="52"/>
      <c r="E20" s="154"/>
      <c r="F20" s="154"/>
      <c r="G20" s="15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1:140" s="1" customFormat="1" ht="15.75">
      <c r="A21" s="89">
        <v>6</v>
      </c>
      <c r="B21" s="50"/>
      <c r="C21" s="51"/>
      <c r="D21" s="52"/>
      <c r="E21" s="154"/>
      <c r="F21" s="154"/>
      <c r="G21" s="15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spans="1:140" s="1" customFormat="1" ht="15.75">
      <c r="A22" s="89">
        <v>7</v>
      </c>
      <c r="B22" s="50"/>
      <c r="C22" s="51"/>
      <c r="D22" s="52"/>
      <c r="E22" s="154"/>
      <c r="F22" s="154"/>
      <c r="G22" s="15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spans="1:140" s="1" customFormat="1" ht="15.75">
      <c r="A23" s="89">
        <v>8</v>
      </c>
      <c r="B23" s="50"/>
      <c r="C23" s="51"/>
      <c r="D23" s="52"/>
      <c r="E23" s="154"/>
      <c r="F23" s="154"/>
      <c r="G23" s="15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1:140" s="1" customFormat="1" ht="15.75">
      <c r="A24" s="89">
        <v>9</v>
      </c>
      <c r="B24" s="50"/>
      <c r="C24" s="51"/>
      <c r="D24" s="52"/>
      <c r="E24" s="154"/>
      <c r="F24" s="154"/>
      <c r="G24" s="15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</row>
    <row r="25" spans="1:140" s="1" customFormat="1" ht="15.75">
      <c r="A25" s="89">
        <v>10</v>
      </c>
      <c r="B25" s="50"/>
      <c r="C25" s="51"/>
      <c r="D25" s="52"/>
      <c r="E25" s="154"/>
      <c r="F25" s="154"/>
      <c r="G25" s="15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1:140" s="1" customFormat="1" ht="15.75">
      <c r="A26" s="89">
        <v>11</v>
      </c>
      <c r="B26" s="50"/>
      <c r="C26" s="51"/>
      <c r="D26" s="52"/>
      <c r="E26" s="154"/>
      <c r="F26" s="154"/>
      <c r="G26" s="15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1:140" s="1" customFormat="1" ht="16.5" thickBot="1">
      <c r="A27" s="100">
        <v>12</v>
      </c>
      <c r="B27" s="101"/>
      <c r="C27" s="102"/>
      <c r="D27" s="103"/>
      <c r="E27" s="169"/>
      <c r="F27" s="169"/>
      <c r="G27" s="17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1:140" s="1" customFormat="1" ht="48.75" customHeight="1">
      <c r="A28" s="5"/>
      <c r="B28" s="162" t="s">
        <v>100</v>
      </c>
      <c r="C28" s="162"/>
      <c r="D28" s="162"/>
      <c r="E28" s="162"/>
      <c r="F28" s="162"/>
      <c r="G28" s="16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s="1" customFormat="1" ht="13.5" customHeight="1">
      <c r="A29" s="24"/>
      <c r="B29" s="20"/>
      <c r="C29" s="24"/>
      <c r="D29" s="20"/>
      <c r="E29" s="24"/>
      <c r="F29" s="24"/>
      <c r="G29" s="20"/>
      <c r="H29" s="17"/>
      <c r="I29" s="1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s="1" customFormat="1" ht="13.5" customHeight="1">
      <c r="A30" s="25"/>
      <c r="B30" s="25" t="s">
        <v>11</v>
      </c>
      <c r="C30" s="21"/>
      <c r="D30" s="25" t="s">
        <v>12</v>
      </c>
      <c r="E30" s="21"/>
      <c r="F30" s="21"/>
      <c r="G30" s="25" t="s">
        <v>13</v>
      </c>
      <c r="H30" s="18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s="1" customFormat="1" ht="15.75">
      <c r="A31" s="5"/>
      <c r="B31" s="5"/>
      <c r="C31" s="5"/>
      <c r="D31" s="5"/>
      <c r="E31" s="5"/>
      <c r="F31" s="5"/>
      <c r="G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s="1" customFormat="1" ht="15.75">
      <c r="A32" s="5"/>
      <c r="B32" s="5"/>
      <c r="C32" s="5"/>
      <c r="D32" s="5"/>
      <c r="E32" s="5"/>
      <c r="F32" s="5"/>
      <c r="G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7" s="3" customFormat="1" ht="15.75">
      <c r="A33" s="5"/>
      <c r="B33" s="5"/>
      <c r="C33" s="5"/>
      <c r="D33" s="5"/>
      <c r="E33" s="5"/>
      <c r="F33" s="5"/>
      <c r="G33" s="5"/>
    </row>
    <row r="34" spans="1:7" s="1" customFormat="1" ht="15.75">
      <c r="A34" s="5"/>
      <c r="B34" s="5"/>
      <c r="C34" s="5"/>
      <c r="D34" s="5"/>
      <c r="E34" s="5"/>
      <c r="F34" s="5"/>
      <c r="G34" s="5"/>
    </row>
    <row r="35" spans="1:7" s="1" customFormat="1" ht="15.75" customHeight="1">
      <c r="A35" s="5"/>
      <c r="B35" s="5"/>
      <c r="C35" s="5"/>
      <c r="D35" s="5"/>
      <c r="E35" s="5"/>
      <c r="F35" s="5"/>
      <c r="G35" s="5"/>
    </row>
    <row r="36" spans="1:3" ht="15.75">
      <c r="A36" s="26"/>
      <c r="B36" s="26"/>
      <c r="C36" s="26"/>
    </row>
  </sheetData>
  <sheetProtection/>
  <mergeCells count="22">
    <mergeCell ref="B15:C15"/>
    <mergeCell ref="A8:G8"/>
    <mergeCell ref="A9:G9"/>
    <mergeCell ref="A10:G10"/>
    <mergeCell ref="B11:D11"/>
    <mergeCell ref="B12:D12"/>
    <mergeCell ref="B14:C14"/>
    <mergeCell ref="E14:G14"/>
    <mergeCell ref="E15:G15"/>
    <mergeCell ref="E16:G16"/>
    <mergeCell ref="E17:G17"/>
    <mergeCell ref="E26:G26"/>
    <mergeCell ref="E18:G18"/>
    <mergeCell ref="E19:G19"/>
    <mergeCell ref="E27:G27"/>
    <mergeCell ref="B28:G28"/>
    <mergeCell ref="E20:G20"/>
    <mergeCell ref="E21:G21"/>
    <mergeCell ref="E22:G22"/>
    <mergeCell ref="E23:G23"/>
    <mergeCell ref="E24:G24"/>
    <mergeCell ref="E25:G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SheetLayoutView="100" zoomScalePageLayoutView="0" workbookViewId="0" topLeftCell="A1">
      <selection activeCell="U11" sqref="U11"/>
    </sheetView>
  </sheetViews>
  <sheetFormatPr defaultColWidth="0.875" defaultRowHeight="12.75"/>
  <cols>
    <col min="1" max="1" width="53.125" style="71" customWidth="1"/>
    <col min="2" max="5" width="12.875" style="71" customWidth="1"/>
    <col min="6" max="6" width="13.25390625" style="71" customWidth="1"/>
    <col min="7" max="16384" width="0.875" style="2" customWidth="1"/>
  </cols>
  <sheetData>
    <row r="2" spans="1:6" ht="26.25" customHeight="1">
      <c r="A2" s="217" t="s">
        <v>47</v>
      </c>
      <c r="B2" s="218"/>
      <c r="C2" s="218"/>
      <c r="D2" s="218"/>
      <c r="E2" s="218"/>
      <c r="F2" s="218"/>
    </row>
    <row r="3" spans="1:6" s="10" customFormat="1" ht="15.75">
      <c r="A3" s="217">
        <f>'Форма 1.1 (2013)'!B11</f>
        <v>0</v>
      </c>
      <c r="B3" s="218"/>
      <c r="C3" s="218"/>
      <c r="D3" s="218"/>
      <c r="E3" s="218"/>
      <c r="F3" s="218"/>
    </row>
    <row r="4" spans="5:6" ht="16.5" thickBot="1">
      <c r="E4" s="104">
        <v>2014</v>
      </c>
      <c r="F4" s="24" t="s">
        <v>90</v>
      </c>
    </row>
    <row r="5" spans="1:6" s="11" customFormat="1" ht="15.75">
      <c r="A5" s="215" t="s">
        <v>44</v>
      </c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16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105">
        <v>1</v>
      </c>
      <c r="B7" s="80">
        <v>2</v>
      </c>
      <c r="C7" s="80">
        <v>3</v>
      </c>
      <c r="D7" s="80">
        <v>4</v>
      </c>
      <c r="E7" s="80">
        <v>5</v>
      </c>
      <c r="F7" s="106">
        <v>6</v>
      </c>
    </row>
    <row r="8" spans="1:6" ht="81" customHeight="1">
      <c r="A8" s="63" t="s">
        <v>48</v>
      </c>
      <c r="B8" s="93"/>
      <c r="C8" s="55">
        <f>B8</f>
        <v>0</v>
      </c>
      <c r="D8" s="53">
        <f>IF(C8=0,0,B8/C8)</f>
        <v>0</v>
      </c>
      <c r="E8" s="55" t="s">
        <v>29</v>
      </c>
      <c r="F8" s="58">
        <f>IF(AND(D8&gt;=80%,D8&lt;=120%),2,IF(D8&lt;80%,3,1))</f>
        <v>3</v>
      </c>
    </row>
    <row r="9" spans="1:6" ht="37.5" customHeight="1">
      <c r="A9" s="63" t="s">
        <v>49</v>
      </c>
      <c r="B9" s="81" t="s">
        <v>27</v>
      </c>
      <c r="C9" s="81" t="s">
        <v>27</v>
      </c>
      <c r="D9" s="82" t="s">
        <v>27</v>
      </c>
      <c r="E9" s="55"/>
      <c r="F9" s="113">
        <f>(F11+F12+F13+F14+F15+F16)/6</f>
        <v>2</v>
      </c>
    </row>
    <row r="10" spans="1:6" ht="15.75">
      <c r="A10" s="44" t="s">
        <v>28</v>
      </c>
      <c r="B10" s="38"/>
      <c r="C10" s="38"/>
      <c r="D10" s="82"/>
      <c r="E10" s="38"/>
      <c r="F10" s="108"/>
    </row>
    <row r="11" spans="1:6" ht="84" customHeight="1">
      <c r="A11" s="45" t="s">
        <v>117</v>
      </c>
      <c r="B11" s="92"/>
      <c r="C11" s="77">
        <f aca="true" t="shared" si="0" ref="C11:C16">B11</f>
        <v>0</v>
      </c>
      <c r="D11" s="53">
        <f aca="true" t="shared" si="1" ref="D11:D16">IF(C11=0,0,B11/C11)</f>
        <v>0</v>
      </c>
      <c r="E11" s="55" t="s">
        <v>40</v>
      </c>
      <c r="F11" s="58">
        <f>IF(AND(D11&gt;=80%,D11&lt;=120%),2,IF(D11&lt;80%,1,3))</f>
        <v>1</v>
      </c>
    </row>
    <row r="12" spans="1:6" ht="102" customHeight="1">
      <c r="A12" s="45" t="s">
        <v>118</v>
      </c>
      <c r="B12" s="92"/>
      <c r="C12" s="77">
        <f t="shared" si="0"/>
        <v>0</v>
      </c>
      <c r="D12" s="53">
        <f t="shared" si="1"/>
        <v>0</v>
      </c>
      <c r="E12" s="55" t="s">
        <v>29</v>
      </c>
      <c r="F12" s="58">
        <f>IF(AND(D12&gt;=80%,D12&lt;=120%),2,IF(D12&lt;80%,3,1))</f>
        <v>3</v>
      </c>
    </row>
    <row r="13" spans="1:6" ht="116.25" customHeight="1">
      <c r="A13" s="45" t="s">
        <v>119</v>
      </c>
      <c r="B13" s="92"/>
      <c r="C13" s="77">
        <f t="shared" si="0"/>
        <v>0</v>
      </c>
      <c r="D13" s="53">
        <f t="shared" si="1"/>
        <v>0</v>
      </c>
      <c r="E13" s="55" t="s">
        <v>40</v>
      </c>
      <c r="F13" s="58">
        <f>IF(AND(D13&gt;=80%,D13&lt;=120%),2,IF(D13&lt;80%,1,3))</f>
        <v>1</v>
      </c>
    </row>
    <row r="14" spans="1:6" ht="114.75" customHeight="1">
      <c r="A14" s="114" t="s">
        <v>120</v>
      </c>
      <c r="B14" s="92"/>
      <c r="C14" s="77">
        <f t="shared" si="0"/>
        <v>0</v>
      </c>
      <c r="D14" s="53">
        <f t="shared" si="1"/>
        <v>0</v>
      </c>
      <c r="E14" s="55" t="s">
        <v>40</v>
      </c>
      <c r="F14" s="58">
        <f>IF(AND(D14&gt;=80%,D14&lt;=120%),2,IF(D14&lt;80%,1,3))</f>
        <v>1</v>
      </c>
    </row>
    <row r="15" spans="1:6" ht="83.25" customHeight="1">
      <c r="A15" s="44" t="s">
        <v>121</v>
      </c>
      <c r="B15" s="93"/>
      <c r="C15" s="55">
        <f t="shared" si="0"/>
        <v>0</v>
      </c>
      <c r="D15" s="53">
        <f t="shared" si="1"/>
        <v>0</v>
      </c>
      <c r="E15" s="55" t="s">
        <v>29</v>
      </c>
      <c r="F15" s="58">
        <f>IF(AND(D15&gt;=80%,D15&lt;=120%),2,IF(D15&lt;80%,3,1))</f>
        <v>3</v>
      </c>
    </row>
    <row r="16" spans="1:6" ht="66" customHeight="1">
      <c r="A16" s="44" t="s">
        <v>122</v>
      </c>
      <c r="B16" s="93"/>
      <c r="C16" s="55">
        <f t="shared" si="0"/>
        <v>0</v>
      </c>
      <c r="D16" s="53">
        <f t="shared" si="1"/>
        <v>0</v>
      </c>
      <c r="E16" s="55" t="s">
        <v>29</v>
      </c>
      <c r="F16" s="58">
        <f>IF(AND(D16&gt;=80%,D16&lt;=120%),2,IF(D16&lt;80%,3,1))</f>
        <v>3</v>
      </c>
    </row>
    <row r="17" spans="1:6" ht="39.75" customHeight="1">
      <c r="A17" s="63" t="s">
        <v>50</v>
      </c>
      <c r="B17" s="81" t="s">
        <v>27</v>
      </c>
      <c r="C17" s="81" t="s">
        <v>27</v>
      </c>
      <c r="D17" s="82" t="s">
        <v>27</v>
      </c>
      <c r="E17" s="38"/>
      <c r="F17" s="58">
        <f>(F19+F20)/2</f>
        <v>2</v>
      </c>
    </row>
    <row r="18" spans="1:6" ht="21" customHeight="1">
      <c r="A18" s="44" t="s">
        <v>28</v>
      </c>
      <c r="B18" s="88"/>
      <c r="C18" s="88"/>
      <c r="D18" s="82"/>
      <c r="E18" s="38"/>
      <c r="F18" s="58"/>
    </row>
    <row r="19" spans="1:6" ht="47.25">
      <c r="A19" s="44" t="s">
        <v>123</v>
      </c>
      <c r="B19" s="93"/>
      <c r="C19" s="55">
        <f aca="true" t="shared" si="2" ref="C19:C25">B19</f>
        <v>0</v>
      </c>
      <c r="D19" s="53">
        <f>IF(C19=0,0,B19/C19)</f>
        <v>0</v>
      </c>
      <c r="E19" s="55" t="s">
        <v>40</v>
      </c>
      <c r="F19" s="58">
        <f>IF(AND(D19&gt;=80%,D19&lt;=120%),2,IF(D19&lt;80%,1,3))</f>
        <v>1</v>
      </c>
    </row>
    <row r="20" spans="1:6" ht="68.25" customHeight="1">
      <c r="A20" s="44" t="s">
        <v>124</v>
      </c>
      <c r="B20" s="81" t="s">
        <v>27</v>
      </c>
      <c r="C20" s="81" t="s">
        <v>27</v>
      </c>
      <c r="D20" s="82">
        <f>(D21+D22+D23)/3</f>
        <v>0</v>
      </c>
      <c r="E20" s="55" t="s">
        <v>29</v>
      </c>
      <c r="F20" s="58">
        <f>(F21+F22+F23)/3</f>
        <v>3</v>
      </c>
    </row>
    <row r="21" spans="1:6" ht="31.5">
      <c r="A21" s="44" t="s">
        <v>51</v>
      </c>
      <c r="B21" s="93"/>
      <c r="C21" s="55">
        <f t="shared" si="2"/>
        <v>0</v>
      </c>
      <c r="D21" s="53">
        <f>IF(C21=0,0,B21/C21)</f>
        <v>0</v>
      </c>
      <c r="E21" s="55" t="s">
        <v>29</v>
      </c>
      <c r="F21" s="58">
        <f>IF(AND(D21&gt;=80%,D21&lt;=120%),2,IF(D21&lt;80%,3,1))</f>
        <v>3</v>
      </c>
    </row>
    <row r="22" spans="1:6" ht="38.25" customHeight="1">
      <c r="A22" s="44" t="s">
        <v>52</v>
      </c>
      <c r="B22" s="93"/>
      <c r="C22" s="55">
        <f t="shared" si="2"/>
        <v>0</v>
      </c>
      <c r="D22" s="53">
        <f>IF(C22=0,0,B22/C22)</f>
        <v>0</v>
      </c>
      <c r="E22" s="55" t="s">
        <v>29</v>
      </c>
      <c r="F22" s="58">
        <f>IF(AND(D22&gt;=80%,D22&lt;=120%),2,IF(D22&lt;80%,3,1))</f>
        <v>3</v>
      </c>
    </row>
    <row r="23" spans="1:6" ht="31.5">
      <c r="A23" s="44" t="s">
        <v>53</v>
      </c>
      <c r="B23" s="93"/>
      <c r="C23" s="55">
        <f t="shared" si="2"/>
        <v>0</v>
      </c>
      <c r="D23" s="53">
        <f>IF(C23=0,0,B23/C23)</f>
        <v>0</v>
      </c>
      <c r="E23" s="55" t="s">
        <v>29</v>
      </c>
      <c r="F23" s="58">
        <f>IF(AND(D23&gt;=80%,D23&lt;=120%),2,IF(D23&lt;80%,3,1))</f>
        <v>3</v>
      </c>
    </row>
    <row r="24" spans="1:6" ht="34.5" customHeight="1">
      <c r="A24" s="63" t="s">
        <v>54</v>
      </c>
      <c r="B24" s="81" t="s">
        <v>27</v>
      </c>
      <c r="C24" s="81" t="s">
        <v>27</v>
      </c>
      <c r="D24" s="82">
        <f>D25</f>
        <v>0</v>
      </c>
      <c r="E24" s="55" t="s">
        <v>40</v>
      </c>
      <c r="F24" s="58">
        <f>IF(AND(D24&gt;=80%,D24&lt;=120%),2,IF(D24&lt;80%,1,3))</f>
        <v>1</v>
      </c>
    </row>
    <row r="25" spans="1:6" ht="66" customHeight="1">
      <c r="A25" s="44" t="s">
        <v>55</v>
      </c>
      <c r="B25" s="93"/>
      <c r="C25" s="55">
        <f t="shared" si="2"/>
        <v>0</v>
      </c>
      <c r="D25" s="84">
        <f>IF(C25=0,0,B25/C25)</f>
        <v>0</v>
      </c>
      <c r="E25" s="47"/>
      <c r="F25" s="58"/>
    </row>
    <row r="26" spans="1:6" ht="80.25" customHeight="1">
      <c r="A26" s="63" t="s">
        <v>56</v>
      </c>
      <c r="B26" s="81" t="s">
        <v>27</v>
      </c>
      <c r="C26" s="81" t="s">
        <v>27</v>
      </c>
      <c r="D26" s="82" t="s">
        <v>27</v>
      </c>
      <c r="E26" s="47"/>
      <c r="F26" s="58">
        <f>(F28+F29)/2</f>
        <v>2</v>
      </c>
    </row>
    <row r="27" spans="1:6" ht="15.75">
      <c r="A27" s="44" t="s">
        <v>28</v>
      </c>
      <c r="B27" s="81"/>
      <c r="C27" s="81"/>
      <c r="D27" s="82"/>
      <c r="E27" s="38"/>
      <c r="F27" s="58"/>
    </row>
    <row r="28" spans="1:6" ht="63">
      <c r="A28" s="44" t="s">
        <v>126</v>
      </c>
      <c r="B28" s="93"/>
      <c r="C28" s="55">
        <f>B28</f>
        <v>0</v>
      </c>
      <c r="D28" s="84">
        <f>IF(C28=0,0,B28/C28)</f>
        <v>0</v>
      </c>
      <c r="E28" s="55" t="s">
        <v>40</v>
      </c>
      <c r="F28" s="58">
        <f>IF(AND(D28&gt;=80%,D28&lt;=120%),2,IF(D28&lt;80%,1,3))</f>
        <v>1</v>
      </c>
    </row>
    <row r="29" spans="1:6" ht="134.25" customHeight="1">
      <c r="A29" s="44" t="s">
        <v>127</v>
      </c>
      <c r="B29" s="93"/>
      <c r="C29" s="55">
        <f>B29</f>
        <v>0</v>
      </c>
      <c r="D29" s="84">
        <f>IF(C29=0,0,B29/C29)</f>
        <v>0</v>
      </c>
      <c r="E29" s="55" t="s">
        <v>29</v>
      </c>
      <c r="F29" s="58">
        <f>IF(AND(D29&gt;=80%,D29&lt;=120%),2,IF(D29&lt;80%,3,1))</f>
        <v>3</v>
      </c>
    </row>
    <row r="30" spans="1:6" ht="34.5" customHeight="1" thickBot="1">
      <c r="A30" s="46" t="s">
        <v>57</v>
      </c>
      <c r="B30" s="110" t="s">
        <v>27</v>
      </c>
      <c r="C30" s="110" t="s">
        <v>27</v>
      </c>
      <c r="D30" s="111" t="s">
        <v>27</v>
      </c>
      <c r="E30" s="110"/>
      <c r="F30" s="112">
        <f>(F26+F24+F17+F9+F8)/5</f>
        <v>2</v>
      </c>
    </row>
    <row r="31" ht="45">
      <c r="A31" s="49" t="s">
        <v>125</v>
      </c>
    </row>
    <row r="32" spans="1:6" ht="35.25" customHeight="1">
      <c r="A32" s="78" t="s">
        <v>91</v>
      </c>
      <c r="B32" s="9"/>
      <c r="C32" s="7" t="s">
        <v>116</v>
      </c>
      <c r="D32" s="7"/>
      <c r="E32" s="7" t="s">
        <v>93</v>
      </c>
      <c r="F32" s="9"/>
    </row>
    <row r="33" spans="1:6" ht="15.75">
      <c r="A33" s="79" t="s">
        <v>11</v>
      </c>
      <c r="B33" s="9"/>
      <c r="C33" s="25" t="s">
        <v>12</v>
      </c>
      <c r="D33" s="25"/>
      <c r="E33" s="25" t="s">
        <v>13</v>
      </c>
      <c r="F33" s="9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SheetLayoutView="100" zoomScalePageLayoutView="0" workbookViewId="0" topLeftCell="B1">
      <selection activeCell="E5" sqref="E5:E6"/>
    </sheetView>
  </sheetViews>
  <sheetFormatPr defaultColWidth="0.875" defaultRowHeight="12.75"/>
  <cols>
    <col min="1" max="1" width="53.125" style="71" customWidth="1"/>
    <col min="2" max="5" width="12.875" style="71" customWidth="1"/>
    <col min="6" max="6" width="13.25390625" style="71" customWidth="1"/>
    <col min="7" max="16384" width="0.875" style="2" customWidth="1"/>
  </cols>
  <sheetData>
    <row r="2" spans="1:6" ht="26.25" customHeight="1">
      <c r="A2" s="217" t="s">
        <v>47</v>
      </c>
      <c r="B2" s="218"/>
      <c r="C2" s="218"/>
      <c r="D2" s="218"/>
      <c r="E2" s="218"/>
      <c r="F2" s="218"/>
    </row>
    <row r="3" spans="1:6" s="10" customFormat="1" ht="15.75">
      <c r="A3" s="217">
        <f>'Форма 1.1 (2013)'!B11</f>
        <v>0</v>
      </c>
      <c r="B3" s="218"/>
      <c r="C3" s="218"/>
      <c r="D3" s="218"/>
      <c r="E3" s="218"/>
      <c r="F3" s="218"/>
    </row>
    <row r="4" spans="5:6" ht="16.5" thickBot="1">
      <c r="E4" s="104">
        <v>2015</v>
      </c>
      <c r="F4" s="24" t="s">
        <v>90</v>
      </c>
    </row>
    <row r="5" spans="1:6" s="11" customFormat="1" ht="15.75">
      <c r="A5" s="215" t="s">
        <v>44</v>
      </c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16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105">
        <v>1</v>
      </c>
      <c r="B7" s="80">
        <v>2</v>
      </c>
      <c r="C7" s="80">
        <v>3</v>
      </c>
      <c r="D7" s="80">
        <v>4</v>
      </c>
      <c r="E7" s="80">
        <v>5</v>
      </c>
      <c r="F7" s="106">
        <v>6</v>
      </c>
    </row>
    <row r="8" spans="1:6" ht="81" customHeight="1">
      <c r="A8" s="63" t="s">
        <v>48</v>
      </c>
      <c r="B8" s="93"/>
      <c r="C8" s="55">
        <f>B8</f>
        <v>0</v>
      </c>
      <c r="D8" s="53">
        <f>IF(C8=0,0,B8/C8)</f>
        <v>0</v>
      </c>
      <c r="E8" s="55" t="s">
        <v>29</v>
      </c>
      <c r="F8" s="58">
        <f>IF(AND(D8&gt;=80%,D8&lt;=120%),2,IF(D8&lt;80%,3,1))</f>
        <v>3</v>
      </c>
    </row>
    <row r="9" spans="1:6" ht="37.5" customHeight="1">
      <c r="A9" s="63" t="s">
        <v>49</v>
      </c>
      <c r="B9" s="81" t="s">
        <v>27</v>
      </c>
      <c r="C9" s="81" t="s">
        <v>27</v>
      </c>
      <c r="D9" s="82" t="s">
        <v>27</v>
      </c>
      <c r="E9" s="55"/>
      <c r="F9" s="113">
        <f>(F11+F12+F13+F14+F15+F16)/6</f>
        <v>2</v>
      </c>
    </row>
    <row r="10" spans="1:6" ht="15.75">
      <c r="A10" s="44" t="s">
        <v>28</v>
      </c>
      <c r="B10" s="38"/>
      <c r="C10" s="38"/>
      <c r="D10" s="82"/>
      <c r="E10" s="38"/>
      <c r="F10" s="108"/>
    </row>
    <row r="11" spans="1:6" ht="84" customHeight="1">
      <c r="A11" s="45" t="s">
        <v>117</v>
      </c>
      <c r="B11" s="92"/>
      <c r="C11" s="77">
        <f aca="true" t="shared" si="0" ref="C11:C16">B11</f>
        <v>0</v>
      </c>
      <c r="D11" s="53">
        <f aca="true" t="shared" si="1" ref="D11:D16">IF(C11=0,0,B11/C11)</f>
        <v>0</v>
      </c>
      <c r="E11" s="55" t="s">
        <v>40</v>
      </c>
      <c r="F11" s="58">
        <f>IF(AND(D11&gt;=80%,D11&lt;=120%),2,IF(D11&lt;80%,1,3))</f>
        <v>1</v>
      </c>
    </row>
    <row r="12" spans="1:6" ht="102" customHeight="1">
      <c r="A12" s="45" t="s">
        <v>118</v>
      </c>
      <c r="B12" s="92"/>
      <c r="C12" s="77">
        <f t="shared" si="0"/>
        <v>0</v>
      </c>
      <c r="D12" s="53">
        <f t="shared" si="1"/>
        <v>0</v>
      </c>
      <c r="E12" s="55" t="s">
        <v>29</v>
      </c>
      <c r="F12" s="58">
        <f>IF(AND(D12&gt;=80%,D12&lt;=120%),2,IF(D12&lt;80%,3,1))</f>
        <v>3</v>
      </c>
    </row>
    <row r="13" spans="1:6" ht="116.25" customHeight="1">
      <c r="A13" s="45" t="s">
        <v>119</v>
      </c>
      <c r="B13" s="92"/>
      <c r="C13" s="77">
        <f t="shared" si="0"/>
        <v>0</v>
      </c>
      <c r="D13" s="53">
        <f t="shared" si="1"/>
        <v>0</v>
      </c>
      <c r="E13" s="55" t="s">
        <v>40</v>
      </c>
      <c r="F13" s="58">
        <f>IF(AND(D13&gt;=80%,D13&lt;=120%),2,IF(D13&lt;80%,1,3))</f>
        <v>1</v>
      </c>
    </row>
    <row r="14" spans="1:6" ht="114.75" customHeight="1">
      <c r="A14" s="114" t="s">
        <v>120</v>
      </c>
      <c r="B14" s="92"/>
      <c r="C14" s="77">
        <f t="shared" si="0"/>
        <v>0</v>
      </c>
      <c r="D14" s="53">
        <f t="shared" si="1"/>
        <v>0</v>
      </c>
      <c r="E14" s="55" t="s">
        <v>40</v>
      </c>
      <c r="F14" s="58">
        <f>IF(AND(D14&gt;=80%,D14&lt;=120%),2,IF(D14&lt;80%,1,3))</f>
        <v>1</v>
      </c>
    </row>
    <row r="15" spans="1:6" ht="83.25" customHeight="1">
      <c r="A15" s="44" t="s">
        <v>121</v>
      </c>
      <c r="B15" s="93"/>
      <c r="C15" s="55">
        <f t="shared" si="0"/>
        <v>0</v>
      </c>
      <c r="D15" s="53">
        <f t="shared" si="1"/>
        <v>0</v>
      </c>
      <c r="E15" s="55" t="s">
        <v>29</v>
      </c>
      <c r="F15" s="58">
        <f>IF(AND(D15&gt;=80%,D15&lt;=120%),2,IF(D15&lt;80%,3,1))</f>
        <v>3</v>
      </c>
    </row>
    <row r="16" spans="1:6" ht="66" customHeight="1">
      <c r="A16" s="44" t="s">
        <v>122</v>
      </c>
      <c r="B16" s="93"/>
      <c r="C16" s="55">
        <f t="shared" si="0"/>
        <v>0</v>
      </c>
      <c r="D16" s="53">
        <f t="shared" si="1"/>
        <v>0</v>
      </c>
      <c r="E16" s="55" t="s">
        <v>29</v>
      </c>
      <c r="F16" s="58">
        <f>IF(AND(D16&gt;=80%,D16&lt;=120%),2,IF(D16&lt;80%,3,1))</f>
        <v>3</v>
      </c>
    </row>
    <row r="17" spans="1:6" ht="39.75" customHeight="1">
      <c r="A17" s="63" t="s">
        <v>50</v>
      </c>
      <c r="B17" s="81" t="s">
        <v>27</v>
      </c>
      <c r="C17" s="81" t="s">
        <v>27</v>
      </c>
      <c r="D17" s="82" t="s">
        <v>27</v>
      </c>
      <c r="E17" s="38"/>
      <c r="F17" s="58">
        <f>(F19+F20)/2</f>
        <v>2</v>
      </c>
    </row>
    <row r="18" spans="1:6" ht="21" customHeight="1">
      <c r="A18" s="44" t="s">
        <v>28</v>
      </c>
      <c r="B18" s="88"/>
      <c r="C18" s="88"/>
      <c r="D18" s="82"/>
      <c r="E18" s="38"/>
      <c r="F18" s="58"/>
    </row>
    <row r="19" spans="1:6" ht="47.25">
      <c r="A19" s="44" t="s">
        <v>123</v>
      </c>
      <c r="B19" s="93"/>
      <c r="C19" s="55">
        <f aca="true" t="shared" si="2" ref="C19:C25">B19</f>
        <v>0</v>
      </c>
      <c r="D19" s="53">
        <f>IF(C19=0,0,B19/C19)</f>
        <v>0</v>
      </c>
      <c r="E19" s="55" t="s">
        <v>40</v>
      </c>
      <c r="F19" s="58">
        <f>IF(AND(D19&gt;=80%,D19&lt;=120%),2,IF(D19&lt;80%,1,3))</f>
        <v>1</v>
      </c>
    </row>
    <row r="20" spans="1:6" ht="68.25" customHeight="1">
      <c r="A20" s="44" t="s">
        <v>124</v>
      </c>
      <c r="B20" s="81" t="s">
        <v>27</v>
      </c>
      <c r="C20" s="81" t="s">
        <v>27</v>
      </c>
      <c r="D20" s="82">
        <f>(D21+D22+D23)/3</f>
        <v>0</v>
      </c>
      <c r="E20" s="55" t="s">
        <v>29</v>
      </c>
      <c r="F20" s="58">
        <f>(F21+F22+F23)/3</f>
        <v>3</v>
      </c>
    </row>
    <row r="21" spans="1:6" ht="31.5">
      <c r="A21" s="44" t="s">
        <v>51</v>
      </c>
      <c r="B21" s="93"/>
      <c r="C21" s="55">
        <f t="shared" si="2"/>
        <v>0</v>
      </c>
      <c r="D21" s="53">
        <f>IF(C21=0,0,B21/C21)</f>
        <v>0</v>
      </c>
      <c r="E21" s="55" t="s">
        <v>29</v>
      </c>
      <c r="F21" s="58">
        <f>IF(AND(D21&gt;=80%,D21&lt;=120%),2,IF(D21&lt;80%,3,1))</f>
        <v>3</v>
      </c>
    </row>
    <row r="22" spans="1:6" ht="38.25" customHeight="1">
      <c r="A22" s="44" t="s">
        <v>52</v>
      </c>
      <c r="B22" s="93"/>
      <c r="C22" s="55">
        <f t="shared" si="2"/>
        <v>0</v>
      </c>
      <c r="D22" s="53">
        <f>IF(C22=0,0,B22/C22)</f>
        <v>0</v>
      </c>
      <c r="E22" s="55" t="s">
        <v>29</v>
      </c>
      <c r="F22" s="58">
        <f>IF(AND(D22&gt;=80%,D22&lt;=120%),2,IF(D22&lt;80%,3,1))</f>
        <v>3</v>
      </c>
    </row>
    <row r="23" spans="1:6" ht="31.5">
      <c r="A23" s="44" t="s">
        <v>53</v>
      </c>
      <c r="B23" s="93"/>
      <c r="C23" s="55">
        <f t="shared" si="2"/>
        <v>0</v>
      </c>
      <c r="D23" s="53">
        <f>IF(C23=0,0,B23/C23)</f>
        <v>0</v>
      </c>
      <c r="E23" s="55" t="s">
        <v>29</v>
      </c>
      <c r="F23" s="58">
        <f>IF(AND(D23&gt;=80%,D23&lt;=120%),2,IF(D23&lt;80%,3,1))</f>
        <v>3</v>
      </c>
    </row>
    <row r="24" spans="1:6" ht="34.5" customHeight="1">
      <c r="A24" s="63" t="s">
        <v>54</v>
      </c>
      <c r="B24" s="81" t="s">
        <v>27</v>
      </c>
      <c r="C24" s="81" t="s">
        <v>27</v>
      </c>
      <c r="D24" s="82">
        <f>D25</f>
        <v>0</v>
      </c>
      <c r="E24" s="55" t="s">
        <v>40</v>
      </c>
      <c r="F24" s="58">
        <f>IF(AND(D24&gt;=80%,D24&lt;=120%),2,IF(D24&lt;80%,1,3))</f>
        <v>1</v>
      </c>
    </row>
    <row r="25" spans="1:6" ht="66" customHeight="1">
      <c r="A25" s="44" t="s">
        <v>55</v>
      </c>
      <c r="B25" s="93"/>
      <c r="C25" s="55">
        <f t="shared" si="2"/>
        <v>0</v>
      </c>
      <c r="D25" s="84">
        <f>IF(C25=0,0,B25/C25)</f>
        <v>0</v>
      </c>
      <c r="E25" s="47"/>
      <c r="F25" s="58"/>
    </row>
    <row r="26" spans="1:6" ht="80.25" customHeight="1">
      <c r="A26" s="63" t="s">
        <v>56</v>
      </c>
      <c r="B26" s="81" t="s">
        <v>27</v>
      </c>
      <c r="C26" s="81" t="s">
        <v>27</v>
      </c>
      <c r="D26" s="82" t="s">
        <v>27</v>
      </c>
      <c r="E26" s="47"/>
      <c r="F26" s="58">
        <f>(F28+F29)/2</f>
        <v>2</v>
      </c>
    </row>
    <row r="27" spans="1:6" ht="15.75">
      <c r="A27" s="44" t="s">
        <v>28</v>
      </c>
      <c r="B27" s="81"/>
      <c r="C27" s="81"/>
      <c r="D27" s="82"/>
      <c r="E27" s="38"/>
      <c r="F27" s="58"/>
    </row>
    <row r="28" spans="1:6" ht="63">
      <c r="A28" s="44" t="s">
        <v>126</v>
      </c>
      <c r="B28" s="93"/>
      <c r="C28" s="55">
        <f>B28</f>
        <v>0</v>
      </c>
      <c r="D28" s="84">
        <f>IF(C28=0,0,B28/C28)</f>
        <v>0</v>
      </c>
      <c r="E28" s="55" t="s">
        <v>40</v>
      </c>
      <c r="F28" s="58">
        <f>IF(AND(D28&gt;=80%,D28&lt;=120%),2,IF(D28&lt;80%,1,3))</f>
        <v>1</v>
      </c>
    </row>
    <row r="29" spans="1:6" ht="134.25" customHeight="1">
      <c r="A29" s="44" t="s">
        <v>127</v>
      </c>
      <c r="B29" s="93"/>
      <c r="C29" s="55">
        <f>B29</f>
        <v>0</v>
      </c>
      <c r="D29" s="84">
        <f>IF(C29=0,0,B29/C29)</f>
        <v>0</v>
      </c>
      <c r="E29" s="55" t="s">
        <v>29</v>
      </c>
      <c r="F29" s="58">
        <f>IF(AND(D29&gt;=80%,D29&lt;=120%),2,IF(D29&lt;80%,3,1))</f>
        <v>3</v>
      </c>
    </row>
    <row r="30" spans="1:6" ht="34.5" customHeight="1" thickBot="1">
      <c r="A30" s="46" t="s">
        <v>57</v>
      </c>
      <c r="B30" s="110" t="s">
        <v>27</v>
      </c>
      <c r="C30" s="110" t="s">
        <v>27</v>
      </c>
      <c r="D30" s="111" t="s">
        <v>27</v>
      </c>
      <c r="E30" s="110"/>
      <c r="F30" s="112">
        <f>(F26+F24+F17+F9+F8)/5</f>
        <v>2</v>
      </c>
    </row>
    <row r="31" ht="45">
      <c r="A31" s="49" t="s">
        <v>125</v>
      </c>
    </row>
    <row r="32" spans="1:6" ht="35.25" customHeight="1">
      <c r="A32" s="78" t="s">
        <v>91</v>
      </c>
      <c r="B32" s="9"/>
      <c r="C32" s="7" t="s">
        <v>116</v>
      </c>
      <c r="D32" s="7"/>
      <c r="E32" s="7" t="s">
        <v>93</v>
      </c>
      <c r="F32" s="9"/>
    </row>
    <row r="33" spans="1:6" ht="15.75">
      <c r="A33" s="79" t="s">
        <v>11</v>
      </c>
      <c r="B33" s="9"/>
      <c r="C33" s="25" t="s">
        <v>12</v>
      </c>
      <c r="D33" s="25"/>
      <c r="E33" s="25" t="s">
        <v>13</v>
      </c>
      <c r="F33" s="9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F33"/>
  <sheetViews>
    <sheetView view="pageBreakPreview" zoomScaleSheetLayoutView="100" zoomScalePageLayoutView="0" workbookViewId="0" topLeftCell="A28">
      <selection activeCell="X25" sqref="X25"/>
    </sheetView>
  </sheetViews>
  <sheetFormatPr defaultColWidth="0.875" defaultRowHeight="12.75"/>
  <cols>
    <col min="1" max="1" width="53.125" style="71" customWidth="1"/>
    <col min="2" max="5" width="12.875" style="71" customWidth="1"/>
    <col min="6" max="6" width="13.25390625" style="71" customWidth="1"/>
    <col min="7" max="16384" width="0.875" style="2" customWidth="1"/>
  </cols>
  <sheetData>
    <row r="2" spans="1:6" ht="26.25" customHeight="1">
      <c r="A2" s="217" t="s">
        <v>47</v>
      </c>
      <c r="B2" s="218"/>
      <c r="C2" s="218"/>
      <c r="D2" s="218"/>
      <c r="E2" s="218"/>
      <c r="F2" s="218"/>
    </row>
    <row r="3" spans="1:6" s="10" customFormat="1" ht="15.75">
      <c r="A3" s="217" t="s">
        <v>191</v>
      </c>
      <c r="B3" s="218"/>
      <c r="C3" s="218"/>
      <c r="D3" s="218"/>
      <c r="E3" s="218"/>
      <c r="F3" s="218"/>
    </row>
    <row r="4" spans="5:6" ht="16.5" thickBot="1">
      <c r="E4" s="104">
        <v>2016</v>
      </c>
      <c r="F4" s="24" t="s">
        <v>90</v>
      </c>
    </row>
    <row r="5" spans="1:6" s="11" customFormat="1" ht="15.75">
      <c r="A5" s="215" t="s">
        <v>44</v>
      </c>
      <c r="B5" s="211" t="s">
        <v>21</v>
      </c>
      <c r="C5" s="212"/>
      <c r="D5" s="213" t="s">
        <v>22</v>
      </c>
      <c r="E5" s="213" t="s">
        <v>23</v>
      </c>
      <c r="F5" s="209" t="s">
        <v>24</v>
      </c>
    </row>
    <row r="6" spans="1:6" s="11" customFormat="1" ht="31.5">
      <c r="A6" s="216"/>
      <c r="B6" s="38" t="s">
        <v>99</v>
      </c>
      <c r="C6" s="38" t="s">
        <v>25</v>
      </c>
      <c r="D6" s="214"/>
      <c r="E6" s="214"/>
      <c r="F6" s="210"/>
    </row>
    <row r="7" spans="1:6" s="12" customFormat="1" ht="15.75">
      <c r="A7" s="105">
        <v>1</v>
      </c>
      <c r="B7" s="80">
        <v>2</v>
      </c>
      <c r="C7" s="80">
        <v>3</v>
      </c>
      <c r="D7" s="80">
        <v>4</v>
      </c>
      <c r="E7" s="80">
        <v>5</v>
      </c>
      <c r="F7" s="106">
        <v>6</v>
      </c>
    </row>
    <row r="8" spans="1:6" ht="81" customHeight="1">
      <c r="A8" s="63" t="s">
        <v>48</v>
      </c>
      <c r="B8" s="93">
        <v>0</v>
      </c>
      <c r="C8" s="55">
        <f>B8</f>
        <v>0</v>
      </c>
      <c r="D8" s="53">
        <f>IF(C8=0,0,B8/C8)</f>
        <v>0</v>
      </c>
      <c r="E8" s="55" t="s">
        <v>29</v>
      </c>
      <c r="F8" s="58">
        <f>IF(AND(D8&gt;=80%,D8&lt;=120%),2,IF(D8&lt;80%,3,1))</f>
        <v>3</v>
      </c>
    </row>
    <row r="9" spans="1:6" ht="37.5" customHeight="1">
      <c r="A9" s="63" t="s">
        <v>49</v>
      </c>
      <c r="B9" s="81" t="s">
        <v>27</v>
      </c>
      <c r="C9" s="81" t="s">
        <v>27</v>
      </c>
      <c r="D9" s="82" t="s">
        <v>27</v>
      </c>
      <c r="E9" s="55"/>
      <c r="F9" s="113">
        <f>(F11+F12+F13+F14+F15+F16)/6</f>
        <v>2</v>
      </c>
    </row>
    <row r="10" spans="1:6" ht="15.75">
      <c r="A10" s="44" t="s">
        <v>28</v>
      </c>
      <c r="B10" s="38"/>
      <c r="C10" s="38"/>
      <c r="D10" s="82"/>
      <c r="E10" s="38"/>
      <c r="F10" s="108"/>
    </row>
    <row r="11" spans="1:6" ht="84" customHeight="1">
      <c r="A11" s="45" t="s">
        <v>117</v>
      </c>
      <c r="B11" s="92">
        <v>0</v>
      </c>
      <c r="C11" s="77">
        <f aca="true" t="shared" si="0" ref="C11:C16">B11</f>
        <v>0</v>
      </c>
      <c r="D11" s="53">
        <f aca="true" t="shared" si="1" ref="D11:D16">IF(C11=0,0,B11/C11)</f>
        <v>0</v>
      </c>
      <c r="E11" s="55" t="s">
        <v>40</v>
      </c>
      <c r="F11" s="58">
        <f>IF(AND(D11&gt;=80%,D11&lt;=120%),2,IF(D11&lt;80%,1,3))</f>
        <v>1</v>
      </c>
    </row>
    <row r="12" spans="1:6" ht="102" customHeight="1">
      <c r="A12" s="45" t="s">
        <v>118</v>
      </c>
      <c r="B12" s="92">
        <v>0</v>
      </c>
      <c r="C12" s="77">
        <f t="shared" si="0"/>
        <v>0</v>
      </c>
      <c r="D12" s="53">
        <f t="shared" si="1"/>
        <v>0</v>
      </c>
      <c r="E12" s="55" t="s">
        <v>29</v>
      </c>
      <c r="F12" s="58">
        <f>IF(AND(D12&gt;=80%,D12&lt;=120%),2,IF(D12&lt;80%,3,1))</f>
        <v>3</v>
      </c>
    </row>
    <row r="13" spans="1:6" ht="116.25" customHeight="1">
      <c r="A13" s="45" t="s">
        <v>119</v>
      </c>
      <c r="B13" s="92">
        <v>0</v>
      </c>
      <c r="C13" s="77">
        <f t="shared" si="0"/>
        <v>0</v>
      </c>
      <c r="D13" s="53">
        <f t="shared" si="1"/>
        <v>0</v>
      </c>
      <c r="E13" s="55" t="s">
        <v>40</v>
      </c>
      <c r="F13" s="58">
        <f>IF(AND(D13&gt;=80%,D13&lt;=120%),2,IF(D13&lt;80%,1,3))</f>
        <v>1</v>
      </c>
    </row>
    <row r="14" spans="1:6" ht="114.75" customHeight="1">
      <c r="A14" s="114" t="s">
        <v>120</v>
      </c>
      <c r="B14" s="92">
        <v>0</v>
      </c>
      <c r="C14" s="77">
        <f t="shared" si="0"/>
        <v>0</v>
      </c>
      <c r="D14" s="53">
        <f t="shared" si="1"/>
        <v>0</v>
      </c>
      <c r="E14" s="55" t="s">
        <v>40</v>
      </c>
      <c r="F14" s="58">
        <f>IF(AND(D14&gt;=80%,D14&lt;=120%),2,IF(D14&lt;80%,1,3))</f>
        <v>1</v>
      </c>
    </row>
    <row r="15" spans="1:6" ht="83.25" customHeight="1">
      <c r="A15" s="44" t="s">
        <v>121</v>
      </c>
      <c r="B15" s="93">
        <v>0</v>
      </c>
      <c r="C15" s="55">
        <f t="shared" si="0"/>
        <v>0</v>
      </c>
      <c r="D15" s="53">
        <f t="shared" si="1"/>
        <v>0</v>
      </c>
      <c r="E15" s="55" t="s">
        <v>29</v>
      </c>
      <c r="F15" s="58">
        <f>IF(AND(D15&gt;=80%,D15&lt;=120%),2,IF(D15&lt;80%,3,1))</f>
        <v>3</v>
      </c>
    </row>
    <row r="16" spans="1:6" ht="66" customHeight="1">
      <c r="A16" s="44" t="s">
        <v>122</v>
      </c>
      <c r="B16" s="93">
        <v>0</v>
      </c>
      <c r="C16" s="55">
        <f t="shared" si="0"/>
        <v>0</v>
      </c>
      <c r="D16" s="53">
        <f t="shared" si="1"/>
        <v>0</v>
      </c>
      <c r="E16" s="55" t="s">
        <v>29</v>
      </c>
      <c r="F16" s="58">
        <f>IF(AND(D16&gt;=80%,D16&lt;=120%),2,IF(D16&lt;80%,3,1))</f>
        <v>3</v>
      </c>
    </row>
    <row r="17" spans="1:6" ht="39.75" customHeight="1">
      <c r="A17" s="63" t="s">
        <v>50</v>
      </c>
      <c r="B17" s="81" t="s">
        <v>27</v>
      </c>
      <c r="C17" s="81" t="s">
        <v>27</v>
      </c>
      <c r="D17" s="82" t="s">
        <v>27</v>
      </c>
      <c r="E17" s="38"/>
      <c r="F17" s="58">
        <f>(F19+F20)/2</f>
        <v>2</v>
      </c>
    </row>
    <row r="18" spans="1:6" ht="21" customHeight="1">
      <c r="A18" s="44" t="s">
        <v>28</v>
      </c>
      <c r="B18" s="88"/>
      <c r="C18" s="88"/>
      <c r="D18" s="82"/>
      <c r="E18" s="38"/>
      <c r="F18" s="58"/>
    </row>
    <row r="19" spans="1:6" ht="47.25">
      <c r="A19" s="44" t="s">
        <v>123</v>
      </c>
      <c r="B19" s="93">
        <v>0</v>
      </c>
      <c r="C19" s="55">
        <v>14</v>
      </c>
      <c r="D19" s="53">
        <f>IF(C19=0,0,B19/C19)</f>
        <v>0</v>
      </c>
      <c r="E19" s="55" t="s">
        <v>40</v>
      </c>
      <c r="F19" s="58">
        <f>IF(AND(D19&gt;=80%,D19&lt;=120%),2,IF(D19&lt;80%,1,3))</f>
        <v>1</v>
      </c>
    </row>
    <row r="20" spans="1:6" ht="68.25" customHeight="1">
      <c r="A20" s="44" t="s">
        <v>124</v>
      </c>
      <c r="B20" s="81">
        <f>SUM(B21:B23)</f>
        <v>0</v>
      </c>
      <c r="C20" s="81">
        <f>SUM(C21:C23)</f>
        <v>0</v>
      </c>
      <c r="D20" s="82">
        <f>(D21+D22+D23)/3</f>
        <v>0</v>
      </c>
      <c r="E20" s="55" t="s">
        <v>29</v>
      </c>
      <c r="F20" s="58">
        <f>(F21+F22+F23)/3</f>
        <v>3</v>
      </c>
    </row>
    <row r="21" spans="1:6" ht="31.5">
      <c r="A21" s="44" t="s">
        <v>51</v>
      </c>
      <c r="B21" s="93">
        <v>0</v>
      </c>
      <c r="C21" s="55">
        <f>B21</f>
        <v>0</v>
      </c>
      <c r="D21" s="53">
        <f>IF(C21=0,0,B21/C21)</f>
        <v>0</v>
      </c>
      <c r="E21" s="55" t="s">
        <v>29</v>
      </c>
      <c r="F21" s="58">
        <f>IF(AND(D21&gt;=80%,D21&lt;=120%),2,IF(D21&lt;80%,3,1))</f>
        <v>3</v>
      </c>
    </row>
    <row r="22" spans="1:6" ht="38.25" customHeight="1">
      <c r="A22" s="44" t="s">
        <v>52</v>
      </c>
      <c r="B22" s="93">
        <v>0</v>
      </c>
      <c r="C22" s="55">
        <f>B22</f>
        <v>0</v>
      </c>
      <c r="D22" s="53">
        <f>IF(C22=0,0,B22/C22)</f>
        <v>0</v>
      </c>
      <c r="E22" s="55" t="s">
        <v>29</v>
      </c>
      <c r="F22" s="58">
        <f>IF(AND(D22&gt;=80%,D22&lt;=120%),2,IF(D22&lt;80%,3,1))</f>
        <v>3</v>
      </c>
    </row>
    <row r="23" spans="1:6" ht="31.5">
      <c r="A23" s="44" t="s">
        <v>53</v>
      </c>
      <c r="B23" s="93">
        <v>0</v>
      </c>
      <c r="C23" s="55">
        <f>B23</f>
        <v>0</v>
      </c>
      <c r="D23" s="53">
        <f>IF(C23=0,0,B23/C23)</f>
        <v>0</v>
      </c>
      <c r="E23" s="55" t="s">
        <v>29</v>
      </c>
      <c r="F23" s="58">
        <f>IF(AND(D23&gt;=80%,D23&lt;=120%),2,IF(D23&lt;80%,3,1))</f>
        <v>3</v>
      </c>
    </row>
    <row r="24" spans="1:6" ht="34.5" customHeight="1">
      <c r="A24" s="63" t="s">
        <v>54</v>
      </c>
      <c r="B24" s="81" t="s">
        <v>27</v>
      </c>
      <c r="C24" s="81" t="s">
        <v>27</v>
      </c>
      <c r="D24" s="82">
        <f>D25</f>
        <v>0</v>
      </c>
      <c r="E24" s="55" t="s">
        <v>40</v>
      </c>
      <c r="F24" s="58">
        <f>IF(AND(D24&gt;=80%,D24&lt;=120%),2,IF(D24&lt;80%,1,3))</f>
        <v>1</v>
      </c>
    </row>
    <row r="25" spans="1:6" ht="66" customHeight="1">
      <c r="A25" s="44" t="s">
        <v>55</v>
      </c>
      <c r="B25" s="93">
        <v>0</v>
      </c>
      <c r="C25" s="55">
        <f>B25</f>
        <v>0</v>
      </c>
      <c r="D25" s="84">
        <f>IF(C25=0,0,B25/C25)</f>
        <v>0</v>
      </c>
      <c r="E25" s="47"/>
      <c r="F25" s="58"/>
    </row>
    <row r="26" spans="1:6" ht="80.25" customHeight="1">
      <c r="A26" s="63" t="s">
        <v>56</v>
      </c>
      <c r="B26" s="81" t="s">
        <v>27</v>
      </c>
      <c r="C26" s="81" t="s">
        <v>27</v>
      </c>
      <c r="D26" s="82" t="s">
        <v>27</v>
      </c>
      <c r="E26" s="47"/>
      <c r="F26" s="58">
        <f>(F28+F29)/2</f>
        <v>2</v>
      </c>
    </row>
    <row r="27" spans="1:6" ht="15.75">
      <c r="A27" s="44" t="s">
        <v>28</v>
      </c>
      <c r="B27" s="81"/>
      <c r="C27" s="81"/>
      <c r="D27" s="82"/>
      <c r="E27" s="38"/>
      <c r="F27" s="58"/>
    </row>
    <row r="28" spans="1:6" ht="63">
      <c r="A28" s="44" t="s">
        <v>126</v>
      </c>
      <c r="B28" s="93">
        <v>0</v>
      </c>
      <c r="C28" s="55">
        <f>B28</f>
        <v>0</v>
      </c>
      <c r="D28" s="84">
        <f>IF(C28=0,0,B28/C28)</f>
        <v>0</v>
      </c>
      <c r="E28" s="55" t="s">
        <v>40</v>
      </c>
      <c r="F28" s="58">
        <f>IF(AND(D28&gt;=80%,D28&lt;=120%),2,IF(D28&lt;80%,1,3))</f>
        <v>1</v>
      </c>
    </row>
    <row r="29" spans="1:6" ht="134.25" customHeight="1">
      <c r="A29" s="44" t="s">
        <v>127</v>
      </c>
      <c r="B29" s="93">
        <v>0</v>
      </c>
      <c r="C29" s="55">
        <f>B29</f>
        <v>0</v>
      </c>
      <c r="D29" s="84">
        <f>IF(C29=0,0,B29/C29)</f>
        <v>0</v>
      </c>
      <c r="E29" s="55" t="s">
        <v>29</v>
      </c>
      <c r="F29" s="58">
        <f>IF(AND(D29&gt;=80%,D29&lt;=120%),2,IF(D29&lt;80%,3,1))</f>
        <v>3</v>
      </c>
    </row>
    <row r="30" spans="1:6" ht="34.5" customHeight="1" thickBot="1">
      <c r="A30" s="46" t="s">
        <v>57</v>
      </c>
      <c r="B30" s="110" t="s">
        <v>27</v>
      </c>
      <c r="C30" s="110" t="s">
        <v>27</v>
      </c>
      <c r="D30" s="111" t="s">
        <v>27</v>
      </c>
      <c r="E30" s="110"/>
      <c r="F30" s="112">
        <f>(F26+F24+F17+F9+F8)/5</f>
        <v>2</v>
      </c>
    </row>
    <row r="31" ht="45">
      <c r="A31" s="49" t="s">
        <v>125</v>
      </c>
    </row>
    <row r="32" spans="1:6" ht="35.25" customHeight="1">
      <c r="A32" s="78" t="s">
        <v>195</v>
      </c>
      <c r="B32" s="9"/>
      <c r="C32" s="7" t="s">
        <v>193</v>
      </c>
      <c r="D32" s="7"/>
      <c r="E32" s="7" t="s">
        <v>93</v>
      </c>
      <c r="F32" s="9"/>
    </row>
    <row r="33" spans="1:6" ht="15.75">
      <c r="A33" s="79" t="s">
        <v>11</v>
      </c>
      <c r="B33" s="9"/>
      <c r="C33" s="25" t="s">
        <v>12</v>
      </c>
      <c r="D33" s="25"/>
      <c r="E33" s="25" t="s">
        <v>13</v>
      </c>
      <c r="F33" s="9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48"/>
  <sheetViews>
    <sheetView view="pageBreakPreview" zoomScaleSheetLayoutView="100" zoomScalePageLayoutView="0" workbookViewId="0" topLeftCell="A4">
      <selection activeCell="D15" sqref="D15"/>
    </sheetView>
  </sheetViews>
  <sheetFormatPr defaultColWidth="0.875" defaultRowHeight="12.75"/>
  <cols>
    <col min="1" max="1" width="5.75390625" style="9" customWidth="1"/>
    <col min="2" max="2" width="39.00390625" style="9" customWidth="1"/>
    <col min="3" max="3" width="12.25390625" style="66" customWidth="1"/>
    <col min="4" max="5" width="13.75390625" style="66" customWidth="1"/>
    <col min="6" max="7" width="13.75390625" style="66" hidden="1" customWidth="1"/>
    <col min="8" max="44" width="0.875" style="67" customWidth="1"/>
    <col min="45" max="16384" width="0.875" style="2" customWidth="1"/>
  </cols>
  <sheetData>
    <row r="1" spans="1:7" ht="71.25" customHeight="1">
      <c r="A1" s="206" t="s">
        <v>113</v>
      </c>
      <c r="B1" s="221"/>
      <c r="C1" s="221"/>
      <c r="D1" s="221"/>
      <c r="E1" s="221"/>
      <c r="F1" s="221"/>
      <c r="G1" s="221"/>
    </row>
    <row r="2" spans="1:7" ht="41.25" customHeight="1">
      <c r="A2" s="222" t="s">
        <v>191</v>
      </c>
      <c r="B2" s="223">
        <f>'Форма 1.1 (2013)'!B11</f>
        <v>0</v>
      </c>
      <c r="C2" s="223"/>
      <c r="D2" s="223"/>
      <c r="E2" s="223"/>
      <c r="F2" s="223"/>
      <c r="G2" s="223"/>
    </row>
    <row r="3" spans="1:44" s="12" customFormat="1" ht="36" customHeight="1" thickBot="1">
      <c r="A3" s="70"/>
      <c r="B3" s="224" t="s">
        <v>16</v>
      </c>
      <c r="C3" s="224"/>
      <c r="D3" s="224"/>
      <c r="E3" s="225"/>
      <c r="F3" s="225"/>
      <c r="G3" s="7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</row>
    <row r="4" spans="1:7" s="13" customFormat="1" ht="18" customHeight="1">
      <c r="A4" s="215" t="s">
        <v>114</v>
      </c>
      <c r="B4" s="226" t="s">
        <v>128</v>
      </c>
      <c r="C4" s="211" t="s">
        <v>19</v>
      </c>
      <c r="D4" s="231"/>
      <c r="E4" s="231"/>
      <c r="F4" s="231"/>
      <c r="G4" s="232"/>
    </row>
    <row r="5" spans="1:7" s="13" customFormat="1" ht="20.25" customHeight="1">
      <c r="A5" s="229"/>
      <c r="B5" s="227"/>
      <c r="C5" s="48">
        <v>2017</v>
      </c>
      <c r="D5" s="48">
        <v>2018</v>
      </c>
      <c r="E5" s="48">
        <v>2019</v>
      </c>
      <c r="F5" s="115">
        <f>E5+1</f>
        <v>2020</v>
      </c>
      <c r="G5" s="115">
        <f>F5+1</f>
        <v>2021</v>
      </c>
    </row>
    <row r="6" spans="1:7" s="13" customFormat="1" ht="46.5" customHeight="1">
      <c r="A6" s="230"/>
      <c r="B6" s="228"/>
      <c r="C6" s="72" t="s">
        <v>20</v>
      </c>
      <c r="D6" s="72" t="s">
        <v>20</v>
      </c>
      <c r="E6" s="72" t="s">
        <v>20</v>
      </c>
      <c r="F6" s="72" t="s">
        <v>20</v>
      </c>
      <c r="G6" s="116" t="s">
        <v>20</v>
      </c>
    </row>
    <row r="7" spans="1:44" s="14" customFormat="1" ht="19.5" customHeight="1">
      <c r="A7" s="134">
        <v>1</v>
      </c>
      <c r="B7" s="135" t="s">
        <v>153</v>
      </c>
      <c r="C7" s="136">
        <f>'план 2017-2021'!F31</f>
        <v>2</v>
      </c>
      <c r="D7" s="136">
        <f>'план 2017-2021'!K31</f>
        <v>2</v>
      </c>
      <c r="E7" s="136">
        <f>'план 2017-2021'!P31</f>
        <v>2</v>
      </c>
      <c r="F7" s="136">
        <f>'план 2017-2021'!U31</f>
        <v>2</v>
      </c>
      <c r="G7" s="137">
        <f>'план 2017-2021'!Z31</f>
        <v>2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</row>
    <row r="8" spans="1:44" s="14" customFormat="1" ht="19.5" customHeight="1">
      <c r="A8" s="117"/>
      <c r="B8" s="73" t="s">
        <v>59</v>
      </c>
      <c r="C8" s="92">
        <v>0</v>
      </c>
      <c r="D8" s="92">
        <v>0</v>
      </c>
      <c r="E8" s="92">
        <v>0</v>
      </c>
      <c r="F8" s="92"/>
      <c r="G8" s="132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s="14" customFormat="1" ht="19.5" customHeight="1">
      <c r="A9" s="117"/>
      <c r="B9" s="73" t="s">
        <v>60</v>
      </c>
      <c r="C9" s="93">
        <v>0</v>
      </c>
      <c r="D9" s="96">
        <v>1</v>
      </c>
      <c r="E9" s="96">
        <v>1</v>
      </c>
      <c r="F9" s="96"/>
      <c r="G9" s="11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1:44" s="14" customFormat="1" ht="19.5" customHeight="1">
      <c r="A10" s="117"/>
      <c r="B10" s="73" t="s">
        <v>61</v>
      </c>
      <c r="C10" s="93">
        <v>0</v>
      </c>
      <c r="D10" s="96">
        <v>1</v>
      </c>
      <c r="E10" s="96">
        <v>1</v>
      </c>
      <c r="F10" s="96"/>
      <c r="G10" s="11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s="14" customFormat="1" ht="19.5" customHeight="1">
      <c r="A11" s="117"/>
      <c r="B11" s="73" t="s">
        <v>62</v>
      </c>
      <c r="C11" s="93">
        <v>2</v>
      </c>
      <c r="D11" s="96">
        <v>2</v>
      </c>
      <c r="E11" s="96">
        <v>2</v>
      </c>
      <c r="F11" s="96"/>
      <c r="G11" s="11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s="14" customFormat="1" ht="19.5" customHeight="1">
      <c r="A12" s="117"/>
      <c r="B12" s="73" t="s">
        <v>63</v>
      </c>
      <c r="C12" s="93">
        <v>0</v>
      </c>
      <c r="D12" s="96">
        <v>2</v>
      </c>
      <c r="E12" s="96">
        <v>2</v>
      </c>
      <c r="F12" s="96"/>
      <c r="G12" s="11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1:44" s="14" customFormat="1" ht="19.5" customHeight="1">
      <c r="A13" s="117"/>
      <c r="B13" s="73" t="s">
        <v>64</v>
      </c>
      <c r="C13" s="96">
        <v>1</v>
      </c>
      <c r="D13" s="96">
        <v>1</v>
      </c>
      <c r="E13" s="96">
        <v>1</v>
      </c>
      <c r="F13" s="96"/>
      <c r="G13" s="11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spans="1:44" s="14" customFormat="1" ht="19.5" customHeight="1">
      <c r="A14" s="117"/>
      <c r="B14" s="73" t="s">
        <v>65</v>
      </c>
      <c r="C14" s="96">
        <v>0</v>
      </c>
      <c r="D14" s="96">
        <v>0</v>
      </c>
      <c r="E14" s="96">
        <v>0</v>
      </c>
      <c r="F14" s="96"/>
      <c r="G14" s="11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  <row r="15" spans="1:44" s="14" customFormat="1" ht="19.5" customHeight="1">
      <c r="A15" s="117"/>
      <c r="B15" s="73" t="s">
        <v>66</v>
      </c>
      <c r="C15" s="96">
        <v>0</v>
      </c>
      <c r="D15" s="96">
        <v>0</v>
      </c>
      <c r="E15" s="96">
        <v>0</v>
      </c>
      <c r="F15" s="96"/>
      <c r="G15" s="11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</row>
    <row r="16" spans="1:44" s="14" customFormat="1" ht="19.5" customHeight="1">
      <c r="A16" s="117"/>
      <c r="B16" s="73" t="s">
        <v>67</v>
      </c>
      <c r="C16" s="96">
        <v>1</v>
      </c>
      <c r="D16" s="96">
        <v>1</v>
      </c>
      <c r="E16" s="96">
        <v>1</v>
      </c>
      <c r="F16" s="96"/>
      <c r="G16" s="11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</row>
    <row r="17" spans="1:44" s="14" customFormat="1" ht="19.5" customHeight="1">
      <c r="A17" s="117"/>
      <c r="B17" s="73" t="s">
        <v>68</v>
      </c>
      <c r="C17" s="96">
        <v>1</v>
      </c>
      <c r="D17" s="96">
        <v>1</v>
      </c>
      <c r="E17" s="96">
        <v>1</v>
      </c>
      <c r="F17" s="96"/>
      <c r="G17" s="11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</row>
    <row r="18" spans="1:44" s="14" customFormat="1" ht="19.5" customHeight="1">
      <c r="A18" s="117"/>
      <c r="B18" s="73" t="s">
        <v>69</v>
      </c>
      <c r="C18" s="92">
        <v>0</v>
      </c>
      <c r="D18" s="92">
        <v>0</v>
      </c>
      <c r="E18" s="92">
        <v>0</v>
      </c>
      <c r="F18" s="92"/>
      <c r="G18" s="132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</row>
    <row r="19" spans="1:44" s="14" customFormat="1" ht="19.5" customHeight="1">
      <c r="A19" s="117"/>
      <c r="B19" s="73" t="s">
        <v>70</v>
      </c>
      <c r="C19" s="92">
        <v>0</v>
      </c>
      <c r="D19" s="92">
        <v>0</v>
      </c>
      <c r="E19" s="92">
        <v>0</v>
      </c>
      <c r="F19" s="92"/>
      <c r="G19" s="132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</row>
    <row r="20" spans="1:44" s="14" customFormat="1" ht="19.5" customHeight="1" thickBot="1">
      <c r="A20" s="138"/>
      <c r="B20" s="139" t="s">
        <v>71</v>
      </c>
      <c r="C20" s="140">
        <v>0</v>
      </c>
      <c r="D20" s="140">
        <v>0</v>
      </c>
      <c r="E20" s="140">
        <v>0</v>
      </c>
      <c r="F20" s="140"/>
      <c r="G20" s="141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</row>
    <row r="21" spans="1:44" s="14" customFormat="1" ht="19.5" customHeight="1" thickBot="1">
      <c r="A21" s="142">
        <v>2</v>
      </c>
      <c r="B21" s="143" t="s">
        <v>154</v>
      </c>
      <c r="C21" s="144">
        <f>ROUND('план 2017-2021'!F51,3)</f>
        <v>0.425</v>
      </c>
      <c r="D21" s="144">
        <f>ROUND('план 2017-2021'!K51,3)</f>
        <v>0.425</v>
      </c>
      <c r="E21" s="144">
        <f>ROUND('план 2017-2021'!P51,3)</f>
        <v>0.425</v>
      </c>
      <c r="F21" s="144">
        <f>ROUND('план 2017-2021'!U51,3)</f>
        <v>0.425</v>
      </c>
      <c r="G21" s="145">
        <f>ROUND('план 2017-2021'!Z51,3)</f>
        <v>0.425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</row>
    <row r="22" spans="1:44" s="14" customFormat="1" ht="19.5" customHeight="1">
      <c r="A22" s="117"/>
      <c r="B22" s="73" t="s">
        <v>156</v>
      </c>
      <c r="C22" s="96">
        <v>30</v>
      </c>
      <c r="D22" s="96">
        <v>30</v>
      </c>
      <c r="E22" s="96">
        <v>30</v>
      </c>
      <c r="F22" s="96"/>
      <c r="G22" s="11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</row>
    <row r="23" spans="1:44" s="14" customFormat="1" ht="19.5" customHeight="1">
      <c r="A23" s="117"/>
      <c r="B23" s="73" t="s">
        <v>157</v>
      </c>
      <c r="C23" s="96">
        <v>14</v>
      </c>
      <c r="D23" s="96">
        <v>14</v>
      </c>
      <c r="E23" s="96">
        <v>14</v>
      </c>
      <c r="F23" s="96"/>
      <c r="G23" s="11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</row>
    <row r="24" spans="1:44" s="14" customFormat="1" ht="19.5" customHeight="1">
      <c r="A24" s="117"/>
      <c r="B24" s="73" t="s">
        <v>158</v>
      </c>
      <c r="C24" s="96">
        <v>60</v>
      </c>
      <c r="D24" s="96">
        <v>60</v>
      </c>
      <c r="E24" s="96">
        <v>60</v>
      </c>
      <c r="F24" s="96"/>
      <c r="G24" s="11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</row>
    <row r="25" spans="1:44" s="14" customFormat="1" ht="19.5" customHeight="1">
      <c r="A25" s="117"/>
      <c r="B25" s="73" t="s">
        <v>159</v>
      </c>
      <c r="C25" s="96">
        <v>0</v>
      </c>
      <c r="D25" s="96">
        <v>0</v>
      </c>
      <c r="E25" s="96">
        <v>0</v>
      </c>
      <c r="F25" s="96"/>
      <c r="G25" s="11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</row>
    <row r="26" spans="1:44" s="14" customFormat="1" ht="19.5" customHeight="1">
      <c r="A26" s="117"/>
      <c r="B26" s="73" t="s">
        <v>160</v>
      </c>
      <c r="C26" s="92">
        <v>0</v>
      </c>
      <c r="D26" s="92">
        <v>0</v>
      </c>
      <c r="E26" s="92">
        <v>0</v>
      </c>
      <c r="F26" s="92"/>
      <c r="G26" s="132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</row>
    <row r="27" spans="1:44" s="14" customFormat="1" ht="19.5" customHeight="1">
      <c r="A27" s="117"/>
      <c r="B27" s="73" t="s">
        <v>161</v>
      </c>
      <c r="C27" s="96">
        <v>0</v>
      </c>
      <c r="D27" s="96">
        <v>1</v>
      </c>
      <c r="E27" s="96">
        <v>1</v>
      </c>
      <c r="F27" s="96"/>
      <c r="G27" s="11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</row>
    <row r="28" spans="1:44" s="14" customFormat="1" ht="19.5" customHeight="1">
      <c r="A28" s="117"/>
      <c r="B28" s="73" t="s">
        <v>162</v>
      </c>
      <c r="C28" s="96">
        <v>0</v>
      </c>
      <c r="D28" s="96">
        <v>0</v>
      </c>
      <c r="E28" s="96">
        <v>0</v>
      </c>
      <c r="F28" s="96"/>
      <c r="G28" s="11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</row>
    <row r="29" spans="1:44" s="14" customFormat="1" ht="19.5" customHeight="1">
      <c r="A29" s="117"/>
      <c r="B29" s="73" t="s">
        <v>163</v>
      </c>
      <c r="C29" s="92">
        <v>0</v>
      </c>
      <c r="D29" s="92">
        <v>0</v>
      </c>
      <c r="E29" s="92">
        <v>0</v>
      </c>
      <c r="F29" s="92"/>
      <c r="G29" s="13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</row>
    <row r="30" spans="1:44" s="14" customFormat="1" ht="35.25" customHeight="1">
      <c r="A30" s="134">
        <v>3</v>
      </c>
      <c r="B30" s="135" t="s">
        <v>155</v>
      </c>
      <c r="C30" s="136">
        <f>'план 2017-2021'!F78</f>
        <v>2</v>
      </c>
      <c r="D30" s="136">
        <f>'план 2017-2021'!K78</f>
        <v>2</v>
      </c>
      <c r="E30" s="136">
        <f>'план 2017-2021'!P78</f>
        <v>2</v>
      </c>
      <c r="F30" s="136">
        <f>'план 2017-2021'!U78</f>
        <v>2</v>
      </c>
      <c r="G30" s="137">
        <f>'план 2017-2021'!Z78</f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</row>
    <row r="31" spans="1:44" s="14" customFormat="1" ht="19.5" customHeight="1">
      <c r="A31" s="117"/>
      <c r="B31" s="73" t="s">
        <v>74</v>
      </c>
      <c r="C31" s="96">
        <v>0</v>
      </c>
      <c r="D31" s="96">
        <v>0</v>
      </c>
      <c r="E31" s="96">
        <v>0</v>
      </c>
      <c r="F31" s="96"/>
      <c r="G31" s="11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</row>
    <row r="32" spans="1:44" s="14" customFormat="1" ht="19.5" customHeight="1">
      <c r="A32" s="117"/>
      <c r="B32" s="73" t="s">
        <v>64</v>
      </c>
      <c r="C32" s="92">
        <v>0</v>
      </c>
      <c r="D32" s="92">
        <v>0</v>
      </c>
      <c r="E32" s="92">
        <v>0</v>
      </c>
      <c r="F32" s="92"/>
      <c r="G32" s="13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</row>
    <row r="33" spans="1:44" s="14" customFormat="1" ht="19.5" customHeight="1">
      <c r="A33" s="117"/>
      <c r="B33" s="73" t="s">
        <v>65</v>
      </c>
      <c r="C33" s="92">
        <v>0</v>
      </c>
      <c r="D33" s="92">
        <v>0</v>
      </c>
      <c r="E33" s="92">
        <v>0</v>
      </c>
      <c r="F33" s="92"/>
      <c r="G33" s="13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</row>
    <row r="34" spans="1:44" s="14" customFormat="1" ht="19.5" customHeight="1">
      <c r="A34" s="117"/>
      <c r="B34" s="73" t="s">
        <v>66</v>
      </c>
      <c r="C34" s="92">
        <v>0</v>
      </c>
      <c r="D34" s="92">
        <v>0</v>
      </c>
      <c r="E34" s="92">
        <v>0</v>
      </c>
      <c r="F34" s="92"/>
      <c r="G34" s="13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</row>
    <row r="35" spans="1:44" s="14" customFormat="1" ht="19.5" customHeight="1">
      <c r="A35" s="117"/>
      <c r="B35" s="73" t="s">
        <v>75</v>
      </c>
      <c r="C35" s="92">
        <v>0</v>
      </c>
      <c r="D35" s="92">
        <v>0</v>
      </c>
      <c r="E35" s="92">
        <v>0</v>
      </c>
      <c r="F35" s="92"/>
      <c r="G35" s="13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</row>
    <row r="36" spans="1:44" s="14" customFormat="1" ht="19.5" customHeight="1">
      <c r="A36" s="117"/>
      <c r="B36" s="73" t="s">
        <v>76</v>
      </c>
      <c r="C36" s="96">
        <v>0</v>
      </c>
      <c r="D36" s="96">
        <v>0</v>
      </c>
      <c r="E36" s="96">
        <v>0</v>
      </c>
      <c r="F36" s="96"/>
      <c r="G36" s="11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</row>
    <row r="37" spans="1:44" s="14" customFormat="1" ht="19.5" customHeight="1">
      <c r="A37" s="117"/>
      <c r="B37" s="73" t="s">
        <v>77</v>
      </c>
      <c r="C37" s="96">
        <v>0</v>
      </c>
      <c r="D37" s="96">
        <v>0</v>
      </c>
      <c r="E37" s="96">
        <v>0</v>
      </c>
      <c r="F37" s="96"/>
      <c r="G37" s="11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</row>
    <row r="38" spans="1:44" s="14" customFormat="1" ht="19.5" customHeight="1">
      <c r="A38" s="117"/>
      <c r="B38" s="73" t="s">
        <v>72</v>
      </c>
      <c r="C38" s="96">
        <v>0</v>
      </c>
      <c r="D38" s="96">
        <v>0</v>
      </c>
      <c r="E38" s="96">
        <v>0</v>
      </c>
      <c r="F38" s="96"/>
      <c r="G38" s="11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</row>
    <row r="39" spans="1:44" s="14" customFormat="1" ht="19.5" customHeight="1">
      <c r="A39" s="117"/>
      <c r="B39" s="73" t="s">
        <v>78</v>
      </c>
      <c r="C39" s="96">
        <v>0</v>
      </c>
      <c r="D39" s="96">
        <v>0</v>
      </c>
      <c r="E39" s="96">
        <v>0</v>
      </c>
      <c r="F39" s="96"/>
      <c r="G39" s="11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</row>
    <row r="40" spans="1:44" s="14" customFormat="1" ht="19.5" customHeight="1">
      <c r="A40" s="117"/>
      <c r="B40" s="73" t="s">
        <v>79</v>
      </c>
      <c r="C40" s="96">
        <v>0</v>
      </c>
      <c r="D40" s="96">
        <v>0</v>
      </c>
      <c r="E40" s="96">
        <v>0</v>
      </c>
      <c r="F40" s="96"/>
      <c r="G40" s="11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</row>
    <row r="41" spans="1:44" s="14" customFormat="1" ht="19.5" customHeight="1">
      <c r="A41" s="117"/>
      <c r="B41" s="73" t="s">
        <v>80</v>
      </c>
      <c r="C41" s="96">
        <v>0</v>
      </c>
      <c r="D41" s="96">
        <v>0</v>
      </c>
      <c r="E41" s="96">
        <v>0</v>
      </c>
      <c r="F41" s="96"/>
      <c r="G41" s="11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</row>
    <row r="42" spans="1:44" s="14" customFormat="1" ht="19.5" customHeight="1">
      <c r="A42" s="117"/>
      <c r="B42" s="73" t="s">
        <v>73</v>
      </c>
      <c r="C42" s="96">
        <v>0</v>
      </c>
      <c r="D42" s="96">
        <v>0</v>
      </c>
      <c r="E42" s="96">
        <v>0</v>
      </c>
      <c r="F42" s="96"/>
      <c r="G42" s="11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</row>
    <row r="43" spans="1:44" s="14" customFormat="1" ht="19.5" customHeight="1">
      <c r="A43" s="117"/>
      <c r="B43" s="73" t="s">
        <v>69</v>
      </c>
      <c r="C43" s="96">
        <v>0</v>
      </c>
      <c r="D43" s="96">
        <v>0</v>
      </c>
      <c r="E43" s="96">
        <v>0</v>
      </c>
      <c r="F43" s="96"/>
      <c r="G43" s="11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</row>
    <row r="44" spans="1:44" s="14" customFormat="1" ht="19.5" customHeight="1">
      <c r="A44" s="117"/>
      <c r="B44" s="73" t="s">
        <v>81</v>
      </c>
      <c r="C44" s="92">
        <v>0</v>
      </c>
      <c r="D44" s="92">
        <v>0</v>
      </c>
      <c r="E44" s="92">
        <v>0</v>
      </c>
      <c r="F44" s="92"/>
      <c r="G44" s="13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</row>
    <row r="45" spans="1:44" s="14" customFormat="1" ht="87" customHeight="1" thickBot="1">
      <c r="A45" s="119">
        <v>4</v>
      </c>
      <c r="B45" s="120" t="s">
        <v>164</v>
      </c>
      <c r="C45" s="122">
        <f>(C7*0.1+C21*0.7+C30*0.2)</f>
        <v>0.8975</v>
      </c>
      <c r="D45" s="122">
        <f>(D7*0.1+D21*0.7+D30*0.2)</f>
        <v>0.8975</v>
      </c>
      <c r="E45" s="122">
        <f>(E7*0.1+E21*0.7+E30*0.2)</f>
        <v>0.8975</v>
      </c>
      <c r="F45" s="122">
        <f>(F7*0.1+F21*0.7+F30*0.2)</f>
        <v>0.8975</v>
      </c>
      <c r="G45" s="133">
        <f>(G7*0.1+G21*0.7+G30*0.2)</f>
        <v>0.8975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44" s="8" customFormat="1" ht="42.75" customHeight="1">
      <c r="A46" s="26"/>
      <c r="B46" s="219" t="s">
        <v>112</v>
      </c>
      <c r="C46" s="220"/>
      <c r="D46" s="220"/>
      <c r="E46" s="220"/>
      <c r="F46" s="220"/>
      <c r="G46" s="74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</row>
    <row r="47" spans="1:44" s="8" customFormat="1" ht="50.25" customHeight="1">
      <c r="A47" s="26"/>
      <c r="B47" s="5" t="s">
        <v>192</v>
      </c>
      <c r="C47" s="157" t="s">
        <v>194</v>
      </c>
      <c r="D47" s="157"/>
      <c r="E47" s="157" t="s">
        <v>91</v>
      </c>
      <c r="F47" s="157"/>
      <c r="G47" s="157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</row>
    <row r="48" spans="1:44" s="14" customFormat="1" ht="16.5" customHeight="1">
      <c r="A48" s="9"/>
      <c r="B48" s="75" t="s">
        <v>11</v>
      </c>
      <c r="C48" s="173" t="s">
        <v>12</v>
      </c>
      <c r="D48" s="173"/>
      <c r="E48" s="173" t="s">
        <v>13</v>
      </c>
      <c r="F48" s="173"/>
      <c r="G48" s="173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</row>
  </sheetData>
  <sheetProtection/>
  <mergeCells count="11">
    <mergeCell ref="C4:G4"/>
    <mergeCell ref="B46:F46"/>
    <mergeCell ref="C48:D48"/>
    <mergeCell ref="C47:D47"/>
    <mergeCell ref="A1:G1"/>
    <mergeCell ref="A2:G2"/>
    <mergeCell ref="B3:F3"/>
    <mergeCell ref="E47:G47"/>
    <mergeCell ref="E48:G48"/>
    <mergeCell ref="B4:B6"/>
    <mergeCell ref="A4:A6"/>
  </mergeCells>
  <printOptions/>
  <pageMargins left="1.1811023622047245" right="0.31496062992125984" top="0.5905511811023623" bottom="0.3937007874015748" header="0.1968503937007874" footer="0.1968503937007874"/>
  <pageSetup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C11" sqref="C11:E11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41.25" customHeight="1">
      <c r="A3" s="238" t="s">
        <v>165</v>
      </c>
      <c r="B3" s="172"/>
      <c r="C3" s="172"/>
      <c r="D3" s="172"/>
      <c r="E3" s="172"/>
    </row>
    <row r="4" spans="1:5" s="1" customFormat="1" ht="24.75" customHeight="1">
      <c r="A4" s="24"/>
      <c r="B4" s="28">
        <f>'Форма 1.1 (2013)'!B11</f>
        <v>0</v>
      </c>
      <c r="C4" s="24" t="s">
        <v>89</v>
      </c>
      <c r="D4" s="29">
        <f>'Форма 1.1 (2013)'!F11</f>
        <v>2013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167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71.25" customHeight="1">
      <c r="A9" s="233" t="s">
        <v>169</v>
      </c>
      <c r="B9" s="234"/>
      <c r="C9" s="235"/>
      <c r="D9" s="235"/>
      <c r="E9" s="236"/>
    </row>
    <row r="10" spans="1:5" s="1" customFormat="1" ht="66.75" customHeight="1">
      <c r="A10" s="233" t="s">
        <v>170</v>
      </c>
      <c r="B10" s="234"/>
      <c r="C10" s="245"/>
      <c r="D10" s="245"/>
      <c r="E10" s="245"/>
    </row>
    <row r="11" spans="1:5" s="1" customFormat="1" ht="29.25" customHeight="1">
      <c r="A11" s="233" t="s">
        <v>168</v>
      </c>
      <c r="B11" s="234"/>
      <c r="C11" s="237">
        <f>IF(C9=0,1,C9/MAX(1,C9-C10))</f>
        <v>1</v>
      </c>
      <c r="D11" s="237"/>
      <c r="E11" s="237"/>
    </row>
    <row r="12" spans="1:5" ht="70.5" customHeight="1">
      <c r="A12" s="7" t="s">
        <v>91</v>
      </c>
      <c r="B12" s="7" t="s">
        <v>92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3:E3"/>
    <mergeCell ref="A7:B7"/>
    <mergeCell ref="C7:E7"/>
    <mergeCell ref="A8:B8"/>
    <mergeCell ref="C8:E8"/>
    <mergeCell ref="A10:B10"/>
    <mergeCell ref="C10:E10"/>
    <mergeCell ref="C12:E12"/>
    <mergeCell ref="C13:E13"/>
    <mergeCell ref="A9:B9"/>
    <mergeCell ref="C9:E9"/>
    <mergeCell ref="A11:B11"/>
    <mergeCell ref="C11:E11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C11" sqref="C11:E11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41.25" customHeight="1">
      <c r="A3" s="238" t="s">
        <v>165</v>
      </c>
      <c r="B3" s="172"/>
      <c r="C3" s="172"/>
      <c r="D3" s="172"/>
      <c r="E3" s="172"/>
    </row>
    <row r="4" spans="1:5" s="1" customFormat="1" ht="24.75" customHeight="1">
      <c r="A4" s="24"/>
      <c r="B4" s="28">
        <f>'Форма 1.1 (2013)'!B11</f>
        <v>0</v>
      </c>
      <c r="C4" s="24" t="s">
        <v>89</v>
      </c>
      <c r="D4" s="29">
        <v>2014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167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71.25" customHeight="1">
      <c r="A9" s="233" t="s">
        <v>169</v>
      </c>
      <c r="B9" s="234"/>
      <c r="C9" s="235"/>
      <c r="D9" s="235"/>
      <c r="E9" s="236"/>
    </row>
    <row r="10" spans="1:5" s="1" customFormat="1" ht="66.75" customHeight="1">
      <c r="A10" s="233" t="s">
        <v>170</v>
      </c>
      <c r="B10" s="234"/>
      <c r="C10" s="245"/>
      <c r="D10" s="245"/>
      <c r="E10" s="245"/>
    </row>
    <row r="11" spans="1:5" s="1" customFormat="1" ht="29.25" customHeight="1">
      <c r="A11" s="233" t="s">
        <v>168</v>
      </c>
      <c r="B11" s="234"/>
      <c r="C11" s="237">
        <f>IF(C9=0,1,C9/MAX(1,C9-C10))</f>
        <v>1</v>
      </c>
      <c r="D11" s="237"/>
      <c r="E11" s="237"/>
    </row>
    <row r="12" spans="1:5" ht="70.5" customHeight="1">
      <c r="A12" s="7" t="s">
        <v>91</v>
      </c>
      <c r="B12" s="7" t="s">
        <v>92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3:E3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C12:E12"/>
    <mergeCell ref="C13:E13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4">
      <selection activeCell="C11" sqref="C11:E11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41.25" customHeight="1">
      <c r="A3" s="238" t="s">
        <v>165</v>
      </c>
      <c r="B3" s="172"/>
      <c r="C3" s="172"/>
      <c r="D3" s="172"/>
      <c r="E3" s="172"/>
    </row>
    <row r="4" spans="1:5" s="1" customFormat="1" ht="24.75" customHeight="1">
      <c r="A4" s="24"/>
      <c r="B4" s="28">
        <f>'Форма 1.1 (2013)'!B11</f>
        <v>0</v>
      </c>
      <c r="C4" s="24" t="s">
        <v>89</v>
      </c>
      <c r="D4" s="29">
        <v>2015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167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71.25" customHeight="1">
      <c r="A9" s="233" t="s">
        <v>169</v>
      </c>
      <c r="B9" s="234"/>
      <c r="C9" s="235"/>
      <c r="D9" s="235"/>
      <c r="E9" s="236"/>
    </row>
    <row r="10" spans="1:5" s="1" customFormat="1" ht="66.75" customHeight="1">
      <c r="A10" s="233" t="s">
        <v>170</v>
      </c>
      <c r="B10" s="234"/>
      <c r="C10" s="245"/>
      <c r="D10" s="245"/>
      <c r="E10" s="245"/>
    </row>
    <row r="11" spans="1:5" s="1" customFormat="1" ht="29.25" customHeight="1">
      <c r="A11" s="233" t="s">
        <v>168</v>
      </c>
      <c r="B11" s="234"/>
      <c r="C11" s="237">
        <f>IF(C9=0,1,C9/MAX(1,C9-C10))</f>
        <v>1</v>
      </c>
      <c r="D11" s="237"/>
      <c r="E11" s="237"/>
    </row>
    <row r="12" spans="1:5" ht="70.5" customHeight="1">
      <c r="A12" s="7" t="s">
        <v>91</v>
      </c>
      <c r="B12" s="7" t="s">
        <v>92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10:B10"/>
    <mergeCell ref="C10:E10"/>
    <mergeCell ref="A11:B11"/>
    <mergeCell ref="C11:E11"/>
    <mergeCell ref="C12:E12"/>
    <mergeCell ref="C13:E13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view="pageBreakPreview" zoomScale="85" zoomScaleSheetLayoutView="85" zoomScalePageLayoutView="0" workbookViewId="0" topLeftCell="A1">
      <selection activeCell="C10" sqref="C10:E10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41.25" customHeight="1">
      <c r="A3" s="238" t="s">
        <v>165</v>
      </c>
      <c r="B3" s="172"/>
      <c r="C3" s="172"/>
      <c r="D3" s="172"/>
      <c r="E3" s="172"/>
    </row>
    <row r="4" spans="1:5" s="1" customFormat="1" ht="24.75" customHeight="1">
      <c r="A4" s="24"/>
      <c r="B4" s="28" t="s">
        <v>191</v>
      </c>
      <c r="C4" s="24" t="s">
        <v>89</v>
      </c>
      <c r="D4" s="29">
        <v>2016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167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71.25" customHeight="1">
      <c r="A9" s="233" t="s">
        <v>169</v>
      </c>
      <c r="B9" s="234"/>
      <c r="C9" s="235">
        <v>4</v>
      </c>
      <c r="D9" s="235"/>
      <c r="E9" s="236"/>
    </row>
    <row r="10" spans="1:5" s="1" customFormat="1" ht="81.75" customHeight="1">
      <c r="A10" s="233" t="s">
        <v>170</v>
      </c>
      <c r="B10" s="234"/>
      <c r="C10" s="245">
        <v>0</v>
      </c>
      <c r="D10" s="245"/>
      <c r="E10" s="245"/>
    </row>
    <row r="11" spans="1:5" s="1" customFormat="1" ht="29.25" customHeight="1">
      <c r="A11" s="233" t="s">
        <v>168</v>
      </c>
      <c r="B11" s="234"/>
      <c r="C11" s="237">
        <f>IF(C9=0,1,C9/MAX(1,C9-C10))</f>
        <v>1</v>
      </c>
      <c r="D11" s="237"/>
      <c r="E11" s="237"/>
    </row>
    <row r="12" spans="1:5" ht="70.5" customHeight="1">
      <c r="A12" s="7" t="s">
        <v>192</v>
      </c>
      <c r="B12" s="7" t="s">
        <v>194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10:B10"/>
    <mergeCell ref="C10:E10"/>
    <mergeCell ref="A11:B11"/>
    <mergeCell ref="C11:E11"/>
    <mergeCell ref="C12:E12"/>
    <mergeCell ref="C13:E13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C11" sqref="C11:E11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32.25" customHeight="1">
      <c r="A3" s="238" t="s">
        <v>171</v>
      </c>
      <c r="B3" s="172"/>
      <c r="C3" s="172"/>
      <c r="D3" s="172"/>
      <c r="E3" s="172"/>
    </row>
    <row r="4" spans="1:5" s="1" customFormat="1" ht="24.75" customHeight="1">
      <c r="A4" s="24"/>
      <c r="B4" s="28">
        <f>'Форма 1.1 (2013)'!B11</f>
        <v>0</v>
      </c>
      <c r="C4" s="24" t="s">
        <v>89</v>
      </c>
      <c r="D4" s="29">
        <f>'Форма 1.1 (2013)'!F11</f>
        <v>2013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167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51.75" customHeight="1">
      <c r="A9" s="233" t="s">
        <v>172</v>
      </c>
      <c r="B9" s="234"/>
      <c r="C9" s="235"/>
      <c r="D9" s="235"/>
      <c r="E9" s="236"/>
    </row>
    <row r="10" spans="1:5" s="1" customFormat="1" ht="66.75" customHeight="1">
      <c r="A10" s="233" t="s">
        <v>173</v>
      </c>
      <c r="B10" s="234"/>
      <c r="C10" s="245"/>
      <c r="D10" s="245"/>
      <c r="E10" s="245"/>
    </row>
    <row r="11" spans="1:5" s="1" customFormat="1" ht="34.5" customHeight="1">
      <c r="A11" s="233" t="s">
        <v>174</v>
      </c>
      <c r="B11" s="234"/>
      <c r="C11" s="237">
        <f>IF(C9=0,1,C9/MAX(1,C9-C10))</f>
        <v>1</v>
      </c>
      <c r="D11" s="237"/>
      <c r="E11" s="237"/>
    </row>
    <row r="12" spans="1:5" ht="70.5" customHeight="1">
      <c r="A12" s="7" t="s">
        <v>91</v>
      </c>
      <c r="B12" s="7" t="s">
        <v>92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3:E3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C12:E12"/>
    <mergeCell ref="C13:E13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B5" sqref="B5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32.25" customHeight="1">
      <c r="A3" s="238" t="s">
        <v>171</v>
      </c>
      <c r="B3" s="172"/>
      <c r="C3" s="172"/>
      <c r="D3" s="172"/>
      <c r="E3" s="172"/>
    </row>
    <row r="4" spans="1:5" s="1" customFormat="1" ht="24.75" customHeight="1">
      <c r="A4" s="24"/>
      <c r="B4" s="28" t="str">
        <f>'Форма 1.1 (2014)'!B11:D11</f>
        <v>ООО "ПСК"</v>
      </c>
      <c r="C4" s="24" t="s">
        <v>89</v>
      </c>
      <c r="D4" s="29">
        <f>'Форма 3.1 (2014)'!D4</f>
        <v>2014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167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51.75" customHeight="1">
      <c r="A9" s="233" t="s">
        <v>172</v>
      </c>
      <c r="B9" s="234"/>
      <c r="C9" s="235"/>
      <c r="D9" s="235"/>
      <c r="E9" s="236"/>
    </row>
    <row r="10" spans="1:5" s="1" customFormat="1" ht="66.75" customHeight="1">
      <c r="A10" s="233" t="s">
        <v>173</v>
      </c>
      <c r="B10" s="234"/>
      <c r="C10" s="245"/>
      <c r="D10" s="245"/>
      <c r="E10" s="245"/>
    </row>
    <row r="11" spans="1:5" s="1" customFormat="1" ht="34.5" customHeight="1">
      <c r="A11" s="233" t="s">
        <v>174</v>
      </c>
      <c r="B11" s="234"/>
      <c r="C11" s="237">
        <f>IF(C9=0,1,C9/MAX(1,C9-C10))</f>
        <v>1</v>
      </c>
      <c r="D11" s="237"/>
      <c r="E11" s="237"/>
    </row>
    <row r="12" spans="1:5" ht="70.5" customHeight="1">
      <c r="A12" s="7" t="s">
        <v>91</v>
      </c>
      <c r="B12" s="7" t="s">
        <v>92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3:E3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C12:E12"/>
    <mergeCell ref="C13:E13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J36"/>
  <sheetViews>
    <sheetView view="pageBreakPreview" zoomScaleSheetLayoutView="100" zoomScalePageLayoutView="0" workbookViewId="0" topLeftCell="A10">
      <selection activeCell="B11" sqref="B11:D11"/>
    </sheetView>
  </sheetViews>
  <sheetFormatPr defaultColWidth="0.875" defaultRowHeight="12.75"/>
  <cols>
    <col min="1" max="1" width="5.75390625" style="9" customWidth="1"/>
    <col min="2" max="2" width="44.00390625" style="9" customWidth="1"/>
    <col min="3" max="3" width="3.75390625" style="9" customWidth="1"/>
    <col min="4" max="4" width="42.125" style="9" customWidth="1"/>
    <col min="5" max="5" width="5.00390625" style="9" customWidth="1"/>
    <col min="6" max="6" width="9.875" style="9" customWidth="1"/>
    <col min="7" max="7" width="26.75390625" style="9" customWidth="1"/>
    <col min="8" max="16384" width="0.875" style="2" customWidth="1"/>
  </cols>
  <sheetData>
    <row r="1" spans="1:7" s="3" customFormat="1" ht="11.25" customHeight="1">
      <c r="A1" s="5"/>
      <c r="B1" s="5"/>
      <c r="C1" s="5"/>
      <c r="D1" s="5"/>
      <c r="E1" s="5" t="s">
        <v>0</v>
      </c>
      <c r="F1" s="5"/>
      <c r="G1" s="5"/>
    </row>
    <row r="2" spans="1:7" s="3" customFormat="1" ht="11.25" customHeight="1">
      <c r="A2" s="5"/>
      <c r="B2" s="5"/>
      <c r="C2" s="5"/>
      <c r="D2" s="5"/>
      <c r="E2" s="5" t="s">
        <v>1</v>
      </c>
      <c r="F2" s="5"/>
      <c r="G2" s="5"/>
    </row>
    <row r="3" spans="1:7" s="3" customFormat="1" ht="11.25" customHeight="1">
      <c r="A3" s="5"/>
      <c r="B3" s="5"/>
      <c r="C3" s="5"/>
      <c r="D3" s="5"/>
      <c r="E3" s="5" t="s">
        <v>2</v>
      </c>
      <c r="F3" s="5"/>
      <c r="G3" s="5"/>
    </row>
    <row r="4" spans="1:7" s="3" customFormat="1" ht="11.25" customHeight="1">
      <c r="A4" s="5"/>
      <c r="B4" s="5"/>
      <c r="C4" s="5"/>
      <c r="D4" s="5"/>
      <c r="E4" s="5" t="s">
        <v>3</v>
      </c>
      <c r="F4" s="5"/>
      <c r="G4" s="5"/>
    </row>
    <row r="5" spans="1:7" s="3" customFormat="1" ht="11.25" customHeight="1">
      <c r="A5" s="5"/>
      <c r="B5" s="5"/>
      <c r="C5" s="5"/>
      <c r="D5" s="5"/>
      <c r="E5" s="5" t="s">
        <v>4</v>
      </c>
      <c r="F5" s="5"/>
      <c r="G5" s="5"/>
    </row>
    <row r="6" spans="1:7" s="3" customFormat="1" ht="11.25" customHeight="1">
      <c r="A6" s="5"/>
      <c r="B6" s="5"/>
      <c r="C6" s="5"/>
      <c r="D6" s="5"/>
      <c r="E6" s="5" t="s">
        <v>5</v>
      </c>
      <c r="F6" s="5"/>
      <c r="G6" s="5"/>
    </row>
    <row r="7" spans="1:7" s="1" customFormat="1" ht="17.25" customHeight="1">
      <c r="A7" s="5"/>
      <c r="B7" s="5"/>
      <c r="C7" s="5"/>
      <c r="D7" s="5"/>
      <c r="E7" s="5"/>
      <c r="F7" s="5"/>
      <c r="G7" s="6"/>
    </row>
    <row r="8" spans="1:7" s="1" customFormat="1" ht="24" customHeight="1">
      <c r="A8" s="157" t="s">
        <v>6</v>
      </c>
      <c r="B8" s="157"/>
      <c r="C8" s="157"/>
      <c r="D8" s="157"/>
      <c r="E8" s="157"/>
      <c r="F8" s="157"/>
      <c r="G8" s="157"/>
    </row>
    <row r="9" spans="1:7" s="1" customFormat="1" ht="24" customHeight="1">
      <c r="A9" s="157" t="s">
        <v>7</v>
      </c>
      <c r="B9" s="157"/>
      <c r="C9" s="157"/>
      <c r="D9" s="157"/>
      <c r="E9" s="157"/>
      <c r="F9" s="157"/>
      <c r="G9" s="157"/>
    </row>
    <row r="10" spans="1:7" s="5" customFormat="1" ht="24" customHeight="1">
      <c r="A10" s="158" t="s">
        <v>14</v>
      </c>
      <c r="B10" s="158"/>
      <c r="C10" s="158"/>
      <c r="D10" s="158"/>
      <c r="E10" s="158"/>
      <c r="F10" s="158"/>
      <c r="G10" s="158"/>
    </row>
    <row r="11" spans="2:9" s="5" customFormat="1" ht="24" customHeight="1">
      <c r="B11" s="159" t="str">
        <f>'Форма 1.1 (2014)'!B11</f>
        <v>ООО "ПСК"</v>
      </c>
      <c r="C11" s="159"/>
      <c r="D11" s="159"/>
      <c r="E11" s="7" t="s">
        <v>89</v>
      </c>
      <c r="F11" s="27">
        <v>2015</v>
      </c>
      <c r="G11" s="20" t="s">
        <v>90</v>
      </c>
      <c r="H11" s="17"/>
      <c r="I11" s="17"/>
    </row>
    <row r="12" spans="1:140" s="1" customFormat="1" ht="24" customHeight="1">
      <c r="A12" s="5"/>
      <c r="B12" s="156" t="s">
        <v>16</v>
      </c>
      <c r="C12" s="156"/>
      <c r="D12" s="156"/>
      <c r="E12" s="21"/>
      <c r="F12" s="22"/>
      <c r="G12" s="22"/>
      <c r="H12" s="18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40" s="1" customFormat="1" ht="13.5" customHeight="1" thickBot="1">
      <c r="A13" s="5"/>
      <c r="B13" s="5"/>
      <c r="C13" s="5"/>
      <c r="D13" s="5"/>
      <c r="E13" s="5"/>
      <c r="F13" s="5"/>
      <c r="G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s="1" customFormat="1" ht="50.25" customHeight="1">
      <c r="A14" s="97" t="s">
        <v>8</v>
      </c>
      <c r="B14" s="165" t="s">
        <v>9</v>
      </c>
      <c r="C14" s="166"/>
      <c r="D14" s="98" t="s">
        <v>101</v>
      </c>
      <c r="E14" s="163" t="s">
        <v>10</v>
      </c>
      <c r="F14" s="163"/>
      <c r="G14" s="16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1:140" s="1" customFormat="1" ht="15.75">
      <c r="A15" s="99">
        <v>1</v>
      </c>
      <c r="B15" s="167">
        <v>2</v>
      </c>
      <c r="C15" s="168"/>
      <c r="D15" s="23">
        <v>3</v>
      </c>
      <c r="E15" s="160">
        <v>4</v>
      </c>
      <c r="F15" s="160"/>
      <c r="G15" s="16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40" s="1" customFormat="1" ht="15.75">
      <c r="A16" s="89">
        <v>1</v>
      </c>
      <c r="B16" s="50"/>
      <c r="C16" s="51"/>
      <c r="D16" s="52"/>
      <c r="E16" s="154"/>
      <c r="F16" s="154"/>
      <c r="G16" s="15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1:140" s="1" customFormat="1" ht="15.75">
      <c r="A17" s="89">
        <v>2</v>
      </c>
      <c r="B17" s="50"/>
      <c r="C17" s="51"/>
      <c r="D17" s="52"/>
      <c r="E17" s="154"/>
      <c r="F17" s="154"/>
      <c r="G17" s="15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1:140" s="1" customFormat="1" ht="15.75">
      <c r="A18" s="89">
        <v>3</v>
      </c>
      <c r="B18" s="50"/>
      <c r="C18" s="51"/>
      <c r="D18" s="52"/>
      <c r="E18" s="154"/>
      <c r="F18" s="154"/>
      <c r="G18" s="15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1:140" s="1" customFormat="1" ht="15.75">
      <c r="A19" s="89">
        <v>4</v>
      </c>
      <c r="B19" s="50"/>
      <c r="C19" s="51"/>
      <c r="D19" s="52"/>
      <c r="E19" s="154"/>
      <c r="F19" s="154"/>
      <c r="G19" s="15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1:140" s="1" customFormat="1" ht="15.75">
      <c r="A20" s="89">
        <v>5</v>
      </c>
      <c r="B20" s="50"/>
      <c r="C20" s="51"/>
      <c r="D20" s="52"/>
      <c r="E20" s="154"/>
      <c r="F20" s="154"/>
      <c r="G20" s="15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1:140" s="1" customFormat="1" ht="15.75">
      <c r="A21" s="89">
        <v>6</v>
      </c>
      <c r="B21" s="50"/>
      <c r="C21" s="51"/>
      <c r="D21" s="52"/>
      <c r="E21" s="154"/>
      <c r="F21" s="154"/>
      <c r="G21" s="15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spans="1:140" s="1" customFormat="1" ht="15.75">
      <c r="A22" s="89">
        <v>7</v>
      </c>
      <c r="B22" s="50"/>
      <c r="C22" s="51"/>
      <c r="D22" s="52"/>
      <c r="E22" s="154"/>
      <c r="F22" s="154"/>
      <c r="G22" s="15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spans="1:140" s="1" customFormat="1" ht="15.75">
      <c r="A23" s="89">
        <v>8</v>
      </c>
      <c r="B23" s="50"/>
      <c r="C23" s="51"/>
      <c r="D23" s="52"/>
      <c r="E23" s="154"/>
      <c r="F23" s="154"/>
      <c r="G23" s="15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1:140" s="1" customFormat="1" ht="15.75">
      <c r="A24" s="89">
        <v>9</v>
      </c>
      <c r="B24" s="50"/>
      <c r="C24" s="51"/>
      <c r="D24" s="52"/>
      <c r="E24" s="154"/>
      <c r="F24" s="154"/>
      <c r="G24" s="15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</row>
    <row r="25" spans="1:140" s="1" customFormat="1" ht="15.75">
      <c r="A25" s="89">
        <v>10</v>
      </c>
      <c r="B25" s="50"/>
      <c r="C25" s="51"/>
      <c r="D25" s="52"/>
      <c r="E25" s="154"/>
      <c r="F25" s="154"/>
      <c r="G25" s="15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1:140" s="1" customFormat="1" ht="15.75">
      <c r="A26" s="89">
        <v>11</v>
      </c>
      <c r="B26" s="50"/>
      <c r="C26" s="51"/>
      <c r="D26" s="52"/>
      <c r="E26" s="154"/>
      <c r="F26" s="154"/>
      <c r="G26" s="15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1:140" s="1" customFormat="1" ht="16.5" thickBot="1">
      <c r="A27" s="100">
        <v>12</v>
      </c>
      <c r="B27" s="101"/>
      <c r="C27" s="102"/>
      <c r="D27" s="103"/>
      <c r="E27" s="169"/>
      <c r="F27" s="169"/>
      <c r="G27" s="17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1:140" s="1" customFormat="1" ht="48.75" customHeight="1">
      <c r="A28" s="5"/>
      <c r="B28" s="162" t="s">
        <v>100</v>
      </c>
      <c r="C28" s="162"/>
      <c r="D28" s="162"/>
      <c r="E28" s="162"/>
      <c r="F28" s="162"/>
      <c r="G28" s="16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s="1" customFormat="1" ht="13.5" customHeight="1">
      <c r="A29" s="24"/>
      <c r="B29" s="20"/>
      <c r="C29" s="24"/>
      <c r="D29" s="20"/>
      <c r="E29" s="24"/>
      <c r="F29" s="24"/>
      <c r="G29" s="20"/>
      <c r="H29" s="17"/>
      <c r="I29" s="1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s="1" customFormat="1" ht="13.5" customHeight="1">
      <c r="A30" s="25"/>
      <c r="B30" s="25" t="s">
        <v>11</v>
      </c>
      <c r="C30" s="21"/>
      <c r="D30" s="25" t="s">
        <v>12</v>
      </c>
      <c r="E30" s="21"/>
      <c r="F30" s="21"/>
      <c r="G30" s="25" t="s">
        <v>13</v>
      </c>
      <c r="H30" s="18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s="1" customFormat="1" ht="15.75">
      <c r="A31" s="5"/>
      <c r="B31" s="5"/>
      <c r="C31" s="5"/>
      <c r="D31" s="5"/>
      <c r="E31" s="5"/>
      <c r="F31" s="5"/>
      <c r="G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s="1" customFormat="1" ht="15.75">
      <c r="A32" s="5"/>
      <c r="B32" s="5"/>
      <c r="C32" s="5"/>
      <c r="D32" s="5"/>
      <c r="E32" s="5"/>
      <c r="F32" s="5"/>
      <c r="G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7" s="3" customFormat="1" ht="15.75">
      <c r="A33" s="5"/>
      <c r="B33" s="5"/>
      <c r="C33" s="5"/>
      <c r="D33" s="5"/>
      <c r="E33" s="5"/>
      <c r="F33" s="5"/>
      <c r="G33" s="5"/>
    </row>
    <row r="34" spans="1:7" s="1" customFormat="1" ht="15.75">
      <c r="A34" s="5"/>
      <c r="B34" s="5"/>
      <c r="C34" s="5"/>
      <c r="D34" s="5"/>
      <c r="E34" s="5"/>
      <c r="F34" s="5"/>
      <c r="G34" s="5"/>
    </row>
    <row r="35" spans="1:7" s="1" customFormat="1" ht="15.75" customHeight="1">
      <c r="A35" s="5"/>
      <c r="B35" s="5"/>
      <c r="C35" s="5"/>
      <c r="D35" s="5"/>
      <c r="E35" s="5"/>
      <c r="F35" s="5"/>
      <c r="G35" s="5"/>
    </row>
    <row r="36" spans="1:3" ht="15.75">
      <c r="A36" s="26"/>
      <c r="B36" s="26"/>
      <c r="C36" s="26"/>
    </row>
  </sheetData>
  <sheetProtection/>
  <mergeCells count="22">
    <mergeCell ref="E26:G26"/>
    <mergeCell ref="E27:G27"/>
    <mergeCell ref="B28:G28"/>
    <mergeCell ref="E20:G20"/>
    <mergeCell ref="E21:G21"/>
    <mergeCell ref="E22:G22"/>
    <mergeCell ref="E23:G23"/>
    <mergeCell ref="E24:G24"/>
    <mergeCell ref="E25:G25"/>
    <mergeCell ref="B15:C15"/>
    <mergeCell ref="E15:G15"/>
    <mergeCell ref="E16:G16"/>
    <mergeCell ref="E17:G17"/>
    <mergeCell ref="E18:G18"/>
    <mergeCell ref="E19:G19"/>
    <mergeCell ref="A8:G8"/>
    <mergeCell ref="A9:G9"/>
    <mergeCell ref="A10:G10"/>
    <mergeCell ref="B11:D11"/>
    <mergeCell ref="B12:D12"/>
    <mergeCell ref="B14:C14"/>
    <mergeCell ref="E14:G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A9" sqref="A9:B9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32.25" customHeight="1">
      <c r="A3" s="238" t="s">
        <v>171</v>
      </c>
      <c r="B3" s="172"/>
      <c r="C3" s="172"/>
      <c r="D3" s="172"/>
      <c r="E3" s="172"/>
    </row>
    <row r="4" spans="1:5" s="1" customFormat="1" ht="24.75" customHeight="1">
      <c r="A4" s="24"/>
      <c r="B4" s="28" t="str">
        <f>'Форма 1.1 (2014)'!B11:D11</f>
        <v>ООО "ПСК"</v>
      </c>
      <c r="C4" s="24" t="s">
        <v>89</v>
      </c>
      <c r="D4" s="29">
        <f>'Форма 3.1 (2014)'!D4</f>
        <v>2014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167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51.75" customHeight="1">
      <c r="A9" s="233" t="s">
        <v>172</v>
      </c>
      <c r="B9" s="234"/>
      <c r="C9" s="235"/>
      <c r="D9" s="235"/>
      <c r="E9" s="236"/>
    </row>
    <row r="10" spans="1:5" s="1" customFormat="1" ht="66.75" customHeight="1">
      <c r="A10" s="233" t="s">
        <v>173</v>
      </c>
      <c r="B10" s="234"/>
      <c r="C10" s="245"/>
      <c r="D10" s="245"/>
      <c r="E10" s="245"/>
    </row>
    <row r="11" spans="1:5" s="1" customFormat="1" ht="34.5" customHeight="1">
      <c r="A11" s="233" t="s">
        <v>174</v>
      </c>
      <c r="B11" s="234"/>
      <c r="C11" s="237">
        <f>IF(C9=0,1,C9/MAX(1,C9-C10))</f>
        <v>1</v>
      </c>
      <c r="D11" s="237"/>
      <c r="E11" s="237"/>
    </row>
    <row r="12" spans="1:5" ht="70.5" customHeight="1">
      <c r="A12" s="7" t="s">
        <v>91</v>
      </c>
      <c r="B12" s="7" t="s">
        <v>92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10:B10"/>
    <mergeCell ref="C10:E10"/>
    <mergeCell ref="A11:B11"/>
    <mergeCell ref="C11:E11"/>
    <mergeCell ref="C12:E12"/>
    <mergeCell ref="C13:E13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view="pageBreakPreview" zoomScaleSheetLayoutView="100" zoomScalePageLayoutView="0" workbookViewId="0" topLeftCell="A1">
      <selection activeCell="D6" sqref="D6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32.25" customHeight="1">
      <c r="A3" s="238" t="s">
        <v>171</v>
      </c>
      <c r="B3" s="172"/>
      <c r="C3" s="172"/>
      <c r="D3" s="172"/>
      <c r="E3" s="172"/>
    </row>
    <row r="4" spans="1:5" s="1" customFormat="1" ht="24.75" customHeight="1">
      <c r="A4" s="24"/>
      <c r="B4" s="28" t="s">
        <v>191</v>
      </c>
      <c r="C4" s="24" t="s">
        <v>89</v>
      </c>
      <c r="D4" s="29">
        <f>'Форма 3.1 (2016)'!D4</f>
        <v>2016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167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51.75" customHeight="1">
      <c r="A9" s="233" t="s">
        <v>172</v>
      </c>
      <c r="B9" s="234"/>
      <c r="C9" s="235">
        <v>4</v>
      </c>
      <c r="D9" s="235"/>
      <c r="E9" s="236"/>
    </row>
    <row r="10" spans="1:5" s="1" customFormat="1" ht="66.75" customHeight="1">
      <c r="A10" s="233" t="s">
        <v>173</v>
      </c>
      <c r="B10" s="234"/>
      <c r="C10" s="245">
        <v>0</v>
      </c>
      <c r="D10" s="245"/>
      <c r="E10" s="245"/>
    </row>
    <row r="11" spans="1:5" s="1" customFormat="1" ht="34.5" customHeight="1">
      <c r="A11" s="233" t="s">
        <v>174</v>
      </c>
      <c r="B11" s="234"/>
      <c r="C11" s="237">
        <f>IF(C9=0,1,C9/MAX(1,C9-C10))</f>
        <v>1</v>
      </c>
      <c r="D11" s="237"/>
      <c r="E11" s="237"/>
    </row>
    <row r="12" spans="1:5" ht="70.5" customHeight="1">
      <c r="A12" s="7" t="s">
        <v>192</v>
      </c>
      <c r="B12" s="7" t="s">
        <v>194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10:B10"/>
    <mergeCell ref="C10:E10"/>
    <mergeCell ref="A11:B11"/>
    <mergeCell ref="C11:E11"/>
    <mergeCell ref="C12:E12"/>
    <mergeCell ref="C13:E13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3">
      <selection activeCell="O15" sqref="O15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43.5" customHeight="1">
      <c r="A3" s="238" t="s">
        <v>175</v>
      </c>
      <c r="B3" s="172"/>
      <c r="C3" s="172"/>
      <c r="D3" s="172"/>
      <c r="E3" s="172"/>
    </row>
    <row r="4" spans="1:5" s="1" customFormat="1" ht="24.75" customHeight="1">
      <c r="A4" s="24"/>
      <c r="B4" s="28">
        <f>'Форма 1.1 (2013)'!B11</f>
        <v>0</v>
      </c>
      <c r="C4" s="24" t="s">
        <v>89</v>
      </c>
      <c r="D4" s="29">
        <f>'Форма 1.1 (2013)'!F11</f>
        <v>2013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21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70.5" customHeight="1">
      <c r="A9" s="233" t="s">
        <v>177</v>
      </c>
      <c r="B9" s="234"/>
      <c r="C9" s="235"/>
      <c r="D9" s="235"/>
      <c r="E9" s="236"/>
    </row>
    <row r="10" spans="1:5" s="1" customFormat="1" ht="37.5" customHeight="1">
      <c r="A10" s="233" t="s">
        <v>178</v>
      </c>
      <c r="B10" s="234"/>
      <c r="C10" s="245"/>
      <c r="D10" s="245"/>
      <c r="E10" s="245"/>
    </row>
    <row r="11" spans="1:5" s="1" customFormat="1" ht="34.5" customHeight="1">
      <c r="A11" s="233" t="s">
        <v>176</v>
      </c>
      <c r="B11" s="234"/>
      <c r="C11" s="237">
        <f>IF(C10=0,1,C10/MAX(1,C10-C9))</f>
        <v>1</v>
      </c>
      <c r="D11" s="237"/>
      <c r="E11" s="237"/>
    </row>
    <row r="12" spans="1:5" ht="70.5" customHeight="1">
      <c r="A12" s="7" t="s">
        <v>91</v>
      </c>
      <c r="B12" s="7" t="s">
        <v>92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3:E3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C12:E12"/>
    <mergeCell ref="C13:E13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B5" sqref="B5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43.5" customHeight="1">
      <c r="A3" s="238" t="s">
        <v>175</v>
      </c>
      <c r="B3" s="172"/>
      <c r="C3" s="172"/>
      <c r="D3" s="172"/>
      <c r="E3" s="172"/>
    </row>
    <row r="4" spans="1:5" s="1" customFormat="1" ht="24.75" customHeight="1">
      <c r="A4" s="24"/>
      <c r="B4" s="28" t="str">
        <f>'Форма 1.1 (2014)'!B11:D11</f>
        <v>ООО "ПСК"</v>
      </c>
      <c r="C4" s="24" t="s">
        <v>89</v>
      </c>
      <c r="D4" s="29">
        <f>'Форма 3.2 (2014)'!D4</f>
        <v>2014</v>
      </c>
      <c r="E4" s="5" t="s">
        <v>90</v>
      </c>
    </row>
    <row r="5" spans="1:5" s="3" customFormat="1" ht="21" customHeight="1">
      <c r="A5" s="24"/>
      <c r="B5" s="25"/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21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70.5" customHeight="1">
      <c r="A9" s="233" t="s">
        <v>177</v>
      </c>
      <c r="B9" s="234"/>
      <c r="C9" s="235"/>
      <c r="D9" s="235"/>
      <c r="E9" s="236"/>
    </row>
    <row r="10" spans="1:5" s="1" customFormat="1" ht="37.5" customHeight="1">
      <c r="A10" s="233" t="s">
        <v>178</v>
      </c>
      <c r="B10" s="234"/>
      <c r="C10" s="245"/>
      <c r="D10" s="245"/>
      <c r="E10" s="245"/>
    </row>
    <row r="11" spans="1:5" s="1" customFormat="1" ht="34.5" customHeight="1">
      <c r="A11" s="233" t="s">
        <v>176</v>
      </c>
      <c r="B11" s="234"/>
      <c r="C11" s="237">
        <f>IF(C10=0,1,C10/MAX(1,C10-C9))</f>
        <v>1</v>
      </c>
      <c r="D11" s="237"/>
      <c r="E11" s="237"/>
    </row>
    <row r="12" spans="1:5" ht="70.5" customHeight="1">
      <c r="A12" s="7" t="s">
        <v>91</v>
      </c>
      <c r="B12" s="7" t="s">
        <v>92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3:E3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C12:E12"/>
    <mergeCell ref="C13:E13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IV21"/>
  <sheetViews>
    <sheetView view="pageBreakPreview" zoomScaleSheetLayoutView="100" zoomScalePageLayoutView="0" workbookViewId="0" topLeftCell="A1">
      <selection activeCell="DJ11" sqref="DJ11:FE11"/>
    </sheetView>
  </sheetViews>
  <sheetFormatPr defaultColWidth="0.875" defaultRowHeight="12.75"/>
  <cols>
    <col min="1" max="60" width="0.875" style="2" customWidth="1"/>
    <col min="61" max="61" width="4.25390625" style="2" customWidth="1"/>
    <col min="62" max="117" width="0.875" style="2" customWidth="1"/>
    <col min="118" max="157" width="0.37109375" style="2" customWidth="1"/>
    <col min="158" max="16384" width="0.875" style="2" customWidth="1"/>
  </cols>
  <sheetData>
    <row r="1" s="1" customFormat="1" ht="13.5" customHeight="1"/>
    <row r="2" spans="1:161" s="1" customFormat="1" ht="29.25" customHeight="1">
      <c r="A2" s="246" t="s">
        <v>82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</row>
    <row r="3" spans="1:256" s="1" customFormat="1" ht="29.25" customHeight="1">
      <c r="A3" s="246">
        <f>'Форма 1.1 (2013)'!B11</f>
        <v>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  <c r="IL3" s="246"/>
      <c r="IM3" s="246"/>
      <c r="IN3" s="246"/>
      <c r="IO3" s="246"/>
      <c r="IP3" s="246"/>
      <c r="IQ3" s="246"/>
      <c r="IR3" s="246"/>
      <c r="IS3" s="246"/>
      <c r="IT3" s="246"/>
      <c r="IU3" s="246"/>
      <c r="IV3" s="246"/>
    </row>
    <row r="4" spans="1:161" s="1" customFormat="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</row>
    <row r="5" s="1" customFormat="1" ht="15">
      <c r="FE5" s="4"/>
    </row>
    <row r="6" spans="1:161" s="5" customFormat="1" ht="38.25" customHeight="1">
      <c r="A6" s="238" t="s">
        <v>179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</row>
    <row r="7" s="1" customFormat="1" ht="13.5" customHeight="1" thickBot="1"/>
    <row r="8" spans="1:161" s="1" customFormat="1" ht="29.25" customHeight="1">
      <c r="A8" s="278" t="s">
        <v>8</v>
      </c>
      <c r="B8" s="266"/>
      <c r="C8" s="266"/>
      <c r="D8" s="266"/>
      <c r="E8" s="266"/>
      <c r="F8" s="266"/>
      <c r="G8" s="266"/>
      <c r="H8" s="262" t="s">
        <v>58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4"/>
      <c r="BN8" s="265" t="s">
        <v>83</v>
      </c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59" t="s">
        <v>21</v>
      </c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1"/>
    </row>
    <row r="9" spans="1:161" s="1" customFormat="1" ht="48.75" customHeight="1">
      <c r="A9" s="279">
        <v>1</v>
      </c>
      <c r="B9" s="280"/>
      <c r="C9" s="280"/>
      <c r="D9" s="280"/>
      <c r="E9" s="280"/>
      <c r="F9" s="280"/>
      <c r="G9" s="281"/>
      <c r="H9" s="16"/>
      <c r="I9" s="255" t="s">
        <v>132</v>
      </c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6"/>
      <c r="BN9" s="252" t="s">
        <v>84</v>
      </c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7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2"/>
    </row>
    <row r="10" spans="1:161" s="1" customFormat="1" ht="42" customHeight="1">
      <c r="A10" s="279">
        <v>2</v>
      </c>
      <c r="B10" s="280"/>
      <c r="C10" s="280"/>
      <c r="D10" s="280"/>
      <c r="E10" s="280"/>
      <c r="F10" s="280"/>
      <c r="G10" s="281"/>
      <c r="H10" s="16"/>
      <c r="I10" s="255" t="s">
        <v>180</v>
      </c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6"/>
      <c r="BN10" s="267" t="s">
        <v>182</v>
      </c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52"/>
      <c r="DJ10" s="273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5"/>
    </row>
    <row r="11" spans="1:161" s="1" customFormat="1" ht="42" customHeight="1">
      <c r="A11" s="279">
        <v>3</v>
      </c>
      <c r="B11" s="280"/>
      <c r="C11" s="280"/>
      <c r="D11" s="280"/>
      <c r="E11" s="280"/>
      <c r="F11" s="280"/>
      <c r="G11" s="281"/>
      <c r="H11" s="16"/>
      <c r="I11" s="255" t="s">
        <v>181</v>
      </c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6"/>
      <c r="BN11" s="267" t="s">
        <v>183</v>
      </c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52"/>
      <c r="DJ11" s="273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5"/>
    </row>
    <row r="12" spans="1:161" s="1" customFormat="1" ht="24.75" customHeight="1">
      <c r="A12" s="247">
        <v>4</v>
      </c>
      <c r="B12" s="248"/>
      <c r="C12" s="248"/>
      <c r="D12" s="248"/>
      <c r="E12" s="248"/>
      <c r="F12" s="248"/>
      <c r="G12" s="249"/>
      <c r="H12" s="16"/>
      <c r="I12" s="255" t="s">
        <v>85</v>
      </c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6"/>
      <c r="BN12" s="252" t="s">
        <v>185</v>
      </c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8"/>
    </row>
    <row r="13" spans="1:161" s="1" customFormat="1" ht="24.75" customHeight="1">
      <c r="A13" s="247">
        <v>5</v>
      </c>
      <c r="B13" s="248"/>
      <c r="C13" s="248"/>
      <c r="D13" s="248"/>
      <c r="E13" s="248"/>
      <c r="F13" s="248"/>
      <c r="G13" s="249"/>
      <c r="H13" s="16"/>
      <c r="I13" s="255" t="s">
        <v>184</v>
      </c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6"/>
      <c r="BN13" s="252" t="s">
        <v>185</v>
      </c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8"/>
    </row>
    <row r="14" spans="1:161" s="1" customFormat="1" ht="24.75" customHeight="1">
      <c r="A14" s="247">
        <v>6</v>
      </c>
      <c r="B14" s="248"/>
      <c r="C14" s="248"/>
      <c r="D14" s="248"/>
      <c r="E14" s="248"/>
      <c r="F14" s="248"/>
      <c r="G14" s="249"/>
      <c r="H14" s="16"/>
      <c r="I14" s="255" t="s">
        <v>86</v>
      </c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6"/>
      <c r="BN14" s="252" t="s">
        <v>185</v>
      </c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7"/>
    </row>
    <row r="15" spans="1:161" s="1" customFormat="1" ht="42.75" customHeight="1">
      <c r="A15" s="247">
        <v>7</v>
      </c>
      <c r="B15" s="248"/>
      <c r="C15" s="248"/>
      <c r="D15" s="248"/>
      <c r="E15" s="248"/>
      <c r="F15" s="248"/>
      <c r="G15" s="249"/>
      <c r="H15" s="16"/>
      <c r="I15" s="250" t="s">
        <v>129</v>
      </c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1"/>
      <c r="BN15" s="252" t="s">
        <v>87</v>
      </c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48">
        <f>IF(DJ9&lt;=DJ12*(1+0.35),IF(DJ9&lt;=DJ12*(1-0.35),1,0),-1)</f>
        <v>1</v>
      </c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54"/>
    </row>
    <row r="16" spans="1:161" s="1" customFormat="1" ht="51" customHeight="1">
      <c r="A16" s="247">
        <v>8</v>
      </c>
      <c r="B16" s="248"/>
      <c r="C16" s="248"/>
      <c r="D16" s="248"/>
      <c r="E16" s="248"/>
      <c r="F16" s="248"/>
      <c r="G16" s="249"/>
      <c r="H16" s="16"/>
      <c r="I16" s="250" t="s">
        <v>186</v>
      </c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1"/>
      <c r="BN16" s="252" t="s">
        <v>87</v>
      </c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48">
        <f>IF(DJ10&lt;=DJ13*(1+0.35),IF(DJ10&lt;=DJ13*(1-0.35),1,0),-1)</f>
        <v>1</v>
      </c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54"/>
    </row>
    <row r="17" spans="1:161" s="1" customFormat="1" ht="51" customHeight="1">
      <c r="A17" s="247">
        <v>9</v>
      </c>
      <c r="B17" s="248"/>
      <c r="C17" s="248"/>
      <c r="D17" s="248"/>
      <c r="E17" s="248"/>
      <c r="F17" s="248"/>
      <c r="G17" s="249"/>
      <c r="H17" s="16"/>
      <c r="I17" s="250" t="s">
        <v>187</v>
      </c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1"/>
      <c r="BN17" s="252" t="s">
        <v>87</v>
      </c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48">
        <f>IF(DJ11&lt;=DJ14*(1+0.35),IF(DJ11&lt;=DJ14*(1-0.35),1,0),-1)</f>
        <v>1</v>
      </c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54"/>
    </row>
    <row r="18" spans="1:161" s="1" customFormat="1" ht="38.25" customHeight="1">
      <c r="A18" s="247">
        <v>10</v>
      </c>
      <c r="B18" s="248"/>
      <c r="C18" s="248"/>
      <c r="D18" s="248"/>
      <c r="E18" s="248"/>
      <c r="F18" s="248"/>
      <c r="G18" s="249"/>
      <c r="H18" s="16"/>
      <c r="I18" s="255" t="s">
        <v>130</v>
      </c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6"/>
      <c r="BN18" s="252" t="s">
        <v>87</v>
      </c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48">
        <v>0.65</v>
      </c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54"/>
    </row>
    <row r="19" spans="1:161" s="1" customFormat="1" ht="38.25" customHeight="1">
      <c r="A19" s="247">
        <v>11</v>
      </c>
      <c r="B19" s="248"/>
      <c r="C19" s="248"/>
      <c r="D19" s="248"/>
      <c r="E19" s="248"/>
      <c r="F19" s="248"/>
      <c r="G19" s="249"/>
      <c r="H19" s="16"/>
      <c r="I19" s="255" t="s">
        <v>188</v>
      </c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6"/>
      <c r="BN19" s="252" t="s">
        <v>87</v>
      </c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48">
        <v>0.25</v>
      </c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54"/>
    </row>
    <row r="20" spans="1:161" s="1" customFormat="1" ht="38.25" customHeight="1">
      <c r="A20" s="247">
        <v>12</v>
      </c>
      <c r="B20" s="248"/>
      <c r="C20" s="248"/>
      <c r="D20" s="248"/>
      <c r="E20" s="248"/>
      <c r="F20" s="248"/>
      <c r="G20" s="249"/>
      <c r="H20" s="16"/>
      <c r="I20" s="255" t="s">
        <v>189</v>
      </c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6"/>
      <c r="BN20" s="252" t="s">
        <v>87</v>
      </c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48">
        <v>0.1</v>
      </c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54"/>
    </row>
    <row r="21" spans="1:161" s="1" customFormat="1" ht="47.25" customHeight="1" thickBot="1">
      <c r="A21" s="247">
        <v>13</v>
      </c>
      <c r="B21" s="248"/>
      <c r="C21" s="248"/>
      <c r="D21" s="248"/>
      <c r="E21" s="248"/>
      <c r="F21" s="248"/>
      <c r="G21" s="249"/>
      <c r="H21" s="121"/>
      <c r="I21" s="282" t="s">
        <v>131</v>
      </c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3"/>
      <c r="BN21" s="284" t="s">
        <v>88</v>
      </c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69">
        <f>DJ18*DJ15+DJ19*DJ16+DJ17*DJ20</f>
        <v>1</v>
      </c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69"/>
      <c r="EV21" s="269"/>
      <c r="EW21" s="269"/>
      <c r="EX21" s="269"/>
      <c r="EY21" s="269"/>
      <c r="EZ21" s="269"/>
      <c r="FA21" s="269"/>
      <c r="FB21" s="269"/>
      <c r="FC21" s="269"/>
      <c r="FD21" s="269"/>
      <c r="FE21" s="270"/>
    </row>
  </sheetData>
  <sheetProtection/>
  <mergeCells count="60">
    <mergeCell ref="BN12:DI12"/>
    <mergeCell ref="I12:BM12"/>
    <mergeCell ref="A10:G10"/>
    <mergeCell ref="I18:BM18"/>
    <mergeCell ref="A21:G21"/>
    <mergeCell ref="I21:BM21"/>
    <mergeCell ref="BN21:DI21"/>
    <mergeCell ref="BN18:DI18"/>
    <mergeCell ref="A19:G19"/>
    <mergeCell ref="I19:BM19"/>
    <mergeCell ref="A15:G15"/>
    <mergeCell ref="A16:G16"/>
    <mergeCell ref="I16:BM16"/>
    <mergeCell ref="BN16:DI16"/>
    <mergeCell ref="A18:G18"/>
    <mergeCell ref="A8:G8"/>
    <mergeCell ref="A9:G9"/>
    <mergeCell ref="A11:G11"/>
    <mergeCell ref="I9:BM9"/>
    <mergeCell ref="I11:BM11"/>
    <mergeCell ref="I10:BM10"/>
    <mergeCell ref="BN10:DI10"/>
    <mergeCell ref="BN14:DI14"/>
    <mergeCell ref="DJ21:FE21"/>
    <mergeCell ref="DJ9:FE9"/>
    <mergeCell ref="DJ11:FE11"/>
    <mergeCell ref="DJ12:FE12"/>
    <mergeCell ref="DJ14:FE14"/>
    <mergeCell ref="DJ16:FE16"/>
    <mergeCell ref="DJ10:FE10"/>
    <mergeCell ref="A2:FE2"/>
    <mergeCell ref="A6:FE6"/>
    <mergeCell ref="I14:BM14"/>
    <mergeCell ref="DJ8:FE8"/>
    <mergeCell ref="A12:G12"/>
    <mergeCell ref="BN15:DI15"/>
    <mergeCell ref="H8:BM8"/>
    <mergeCell ref="BN8:DI8"/>
    <mergeCell ref="BN9:DI9"/>
    <mergeCell ref="BN11:DI11"/>
    <mergeCell ref="A20:G20"/>
    <mergeCell ref="I20:BM20"/>
    <mergeCell ref="BN20:DI20"/>
    <mergeCell ref="DJ20:FE20"/>
    <mergeCell ref="BN19:DI19"/>
    <mergeCell ref="A14:G14"/>
    <mergeCell ref="I15:BM15"/>
    <mergeCell ref="DJ19:FE19"/>
    <mergeCell ref="DJ18:FE18"/>
    <mergeCell ref="DJ15:FE15"/>
    <mergeCell ref="A3:FE3"/>
    <mergeCell ref="FF3:IV3"/>
    <mergeCell ref="A17:G17"/>
    <mergeCell ref="I17:BM17"/>
    <mergeCell ref="BN17:DI17"/>
    <mergeCell ref="DJ17:FE17"/>
    <mergeCell ref="A13:G13"/>
    <mergeCell ref="I13:BM13"/>
    <mergeCell ref="BN13:DI13"/>
    <mergeCell ref="DJ13:FE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B5" sqref="B5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43.5" customHeight="1">
      <c r="A3" s="238" t="s">
        <v>175</v>
      </c>
      <c r="B3" s="172"/>
      <c r="C3" s="172"/>
      <c r="D3" s="172"/>
      <c r="E3" s="172"/>
    </row>
    <row r="4" spans="1:5" s="1" customFormat="1" ht="24.75" customHeight="1">
      <c r="A4" s="24"/>
      <c r="B4" s="28" t="str">
        <f>'Форма 1.1 (2014)'!B11:D11</f>
        <v>ООО "ПСК"</v>
      </c>
      <c r="C4" s="24" t="s">
        <v>89</v>
      </c>
      <c r="D4" s="29">
        <f>'Форма 3.2 (2014)'!D4</f>
        <v>2014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21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70.5" customHeight="1">
      <c r="A9" s="233" t="s">
        <v>177</v>
      </c>
      <c r="B9" s="234"/>
      <c r="C9" s="235"/>
      <c r="D9" s="235"/>
      <c r="E9" s="236"/>
    </row>
    <row r="10" spans="1:5" s="1" customFormat="1" ht="37.5" customHeight="1">
      <c r="A10" s="233" t="s">
        <v>178</v>
      </c>
      <c r="B10" s="234"/>
      <c r="C10" s="245"/>
      <c r="D10" s="245"/>
      <c r="E10" s="245"/>
    </row>
    <row r="11" spans="1:5" s="1" customFormat="1" ht="34.5" customHeight="1">
      <c r="A11" s="233" t="s">
        <v>176</v>
      </c>
      <c r="B11" s="234"/>
      <c r="C11" s="237">
        <f>IF(C10=0,1,C10/MAX(1,C10-C9))</f>
        <v>1</v>
      </c>
      <c r="D11" s="237"/>
      <c r="E11" s="237"/>
    </row>
    <row r="12" spans="1:5" ht="70.5" customHeight="1">
      <c r="A12" s="7" t="s">
        <v>91</v>
      </c>
      <c r="B12" s="7" t="s">
        <v>92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10:B10"/>
    <mergeCell ref="C10:E10"/>
    <mergeCell ref="A11:B11"/>
    <mergeCell ref="C11:E11"/>
    <mergeCell ref="C12:E12"/>
    <mergeCell ref="C13:E13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view="pageBreakPreview" zoomScaleSheetLayoutView="100" zoomScalePageLayoutView="0" workbookViewId="0" topLeftCell="A1">
      <selection activeCell="C10" sqref="C10:E10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43.5" customHeight="1">
      <c r="A3" s="238" t="s">
        <v>175</v>
      </c>
      <c r="B3" s="172"/>
      <c r="C3" s="172"/>
      <c r="D3" s="172"/>
      <c r="E3" s="172"/>
    </row>
    <row r="4" spans="1:5" s="1" customFormat="1" ht="24.75" customHeight="1">
      <c r="A4" s="24"/>
      <c r="B4" s="28" t="s">
        <v>191</v>
      </c>
      <c r="C4" s="24" t="s">
        <v>89</v>
      </c>
      <c r="D4" s="29">
        <f>'Форма 3.2 (2016)'!D4</f>
        <v>2016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239" t="s">
        <v>166</v>
      </c>
      <c r="B7" s="240"/>
      <c r="C7" s="184" t="s">
        <v>21</v>
      </c>
      <c r="D7" s="184"/>
      <c r="E7" s="185"/>
    </row>
    <row r="8" spans="1:5" s="1" customFormat="1" ht="18" customHeight="1">
      <c r="A8" s="241">
        <v>1</v>
      </c>
      <c r="B8" s="242"/>
      <c r="C8" s="243">
        <v>2</v>
      </c>
      <c r="D8" s="243"/>
      <c r="E8" s="244"/>
    </row>
    <row r="9" spans="1:5" s="1" customFormat="1" ht="70.5" customHeight="1">
      <c r="A9" s="233" t="s">
        <v>177</v>
      </c>
      <c r="B9" s="234"/>
      <c r="C9" s="235">
        <v>0</v>
      </c>
      <c r="D9" s="235"/>
      <c r="E9" s="236"/>
    </row>
    <row r="10" spans="1:5" s="1" customFormat="1" ht="37.5" customHeight="1">
      <c r="A10" s="233" t="s">
        <v>178</v>
      </c>
      <c r="B10" s="234"/>
      <c r="C10" s="286">
        <v>0.4</v>
      </c>
      <c r="D10" s="286"/>
      <c r="E10" s="286"/>
    </row>
    <row r="11" spans="1:5" s="1" customFormat="1" ht="34.5" customHeight="1">
      <c r="A11" s="233" t="s">
        <v>176</v>
      </c>
      <c r="B11" s="234"/>
      <c r="C11" s="237">
        <f>IF(C10=0,1,C10/MAX(1,C10-C9))</f>
        <v>0.4</v>
      </c>
      <c r="D11" s="237"/>
      <c r="E11" s="237"/>
    </row>
    <row r="12" spans="1:5" ht="70.5" customHeight="1">
      <c r="A12" s="7" t="s">
        <v>192</v>
      </c>
      <c r="B12" s="7" t="s">
        <v>194</v>
      </c>
      <c r="C12" s="157" t="s">
        <v>93</v>
      </c>
      <c r="D12" s="157"/>
      <c r="E12" s="157"/>
    </row>
    <row r="13" spans="1:5" ht="15.75">
      <c r="A13" s="25" t="s">
        <v>11</v>
      </c>
      <c r="B13" s="25" t="s">
        <v>12</v>
      </c>
      <c r="C13" s="173" t="s">
        <v>13</v>
      </c>
      <c r="D13" s="173"/>
      <c r="E13" s="173"/>
    </row>
    <row r="14" ht="3" customHeight="1"/>
  </sheetData>
  <sheetProtection/>
  <mergeCells count="13">
    <mergeCell ref="A10:B10"/>
    <mergeCell ref="C10:E10"/>
    <mergeCell ref="A11:B11"/>
    <mergeCell ref="C11:E11"/>
    <mergeCell ref="C12:E12"/>
    <mergeCell ref="C13:E13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2:DD78"/>
  <sheetViews>
    <sheetView view="pageBreakPreview" zoomScaleSheetLayoutView="100" zoomScalePageLayoutView="0" workbookViewId="0" topLeftCell="A1">
      <selection activeCell="B43" sqref="B43"/>
    </sheetView>
  </sheetViews>
  <sheetFormatPr defaultColWidth="0.875" defaultRowHeight="12.75"/>
  <cols>
    <col min="1" max="1" width="50.625" style="41" customWidth="1"/>
    <col min="2" max="4" width="13.25390625" style="9" customWidth="1"/>
    <col min="5" max="5" width="10.875" style="9" customWidth="1"/>
    <col min="6" max="9" width="13.25390625" style="9" customWidth="1"/>
    <col min="10" max="10" width="10.875" style="9" customWidth="1"/>
    <col min="11" max="14" width="13.25390625" style="9" customWidth="1"/>
    <col min="15" max="15" width="10.875" style="9" customWidth="1"/>
    <col min="16" max="16" width="13.25390625" style="9" customWidth="1"/>
    <col min="17" max="26" width="8.00390625" style="2" customWidth="1"/>
    <col min="27" max="16384" width="0.875" style="2" customWidth="1"/>
  </cols>
  <sheetData>
    <row r="2" spans="1:108" ht="15.75">
      <c r="A2" s="206" t="s">
        <v>134</v>
      </c>
      <c r="B2" s="206"/>
      <c r="C2" s="206"/>
      <c r="D2" s="206"/>
      <c r="E2" s="206"/>
      <c r="F2" s="206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</row>
    <row r="3" spans="1:6" s="10" customFormat="1" ht="15.75">
      <c r="A3" s="206" t="s">
        <v>191</v>
      </c>
      <c r="B3" s="206"/>
      <c r="C3" s="206"/>
      <c r="D3" s="206"/>
      <c r="E3" s="206"/>
      <c r="F3" s="206"/>
    </row>
    <row r="4" spans="5:26" ht="16.5" thickBot="1">
      <c r="E4" s="27">
        <f>'форма2.4.'!C5</f>
        <v>2017</v>
      </c>
      <c r="F4" s="20" t="s">
        <v>90</v>
      </c>
      <c r="J4" s="27">
        <f>'форма2.4.'!D5</f>
        <v>2018</v>
      </c>
      <c r="K4" s="20" t="s">
        <v>90</v>
      </c>
      <c r="O4" s="27">
        <f>'форма2.4.'!E5</f>
        <v>2019</v>
      </c>
      <c r="P4" s="20" t="s">
        <v>90</v>
      </c>
      <c r="Q4" s="9"/>
      <c r="R4" s="9"/>
      <c r="S4" s="9"/>
      <c r="T4" s="27">
        <f>'форма2.4.'!F5</f>
        <v>2020</v>
      </c>
      <c r="U4" s="20" t="s">
        <v>90</v>
      </c>
      <c r="V4" s="9"/>
      <c r="W4" s="9"/>
      <c r="X4" s="9"/>
      <c r="Y4" s="27">
        <f>'форма2.4.'!G5</f>
        <v>2021</v>
      </c>
      <c r="Z4" s="20" t="s">
        <v>90</v>
      </c>
    </row>
    <row r="5" spans="1:26" s="11" customFormat="1" ht="15.75">
      <c r="A5" s="207"/>
      <c r="B5" s="211" t="s">
        <v>21</v>
      </c>
      <c r="C5" s="212"/>
      <c r="D5" s="213" t="s">
        <v>22</v>
      </c>
      <c r="E5" s="213" t="s">
        <v>23</v>
      </c>
      <c r="F5" s="209" t="s">
        <v>24</v>
      </c>
      <c r="G5" s="211" t="s">
        <v>21</v>
      </c>
      <c r="H5" s="212"/>
      <c r="I5" s="213" t="s">
        <v>22</v>
      </c>
      <c r="J5" s="213" t="s">
        <v>23</v>
      </c>
      <c r="K5" s="209" t="s">
        <v>24</v>
      </c>
      <c r="L5" s="211" t="s">
        <v>21</v>
      </c>
      <c r="M5" s="212"/>
      <c r="N5" s="213" t="s">
        <v>22</v>
      </c>
      <c r="O5" s="213" t="s">
        <v>23</v>
      </c>
      <c r="P5" s="209" t="s">
        <v>24</v>
      </c>
      <c r="Q5" s="211" t="s">
        <v>21</v>
      </c>
      <c r="R5" s="212"/>
      <c r="S5" s="213" t="s">
        <v>22</v>
      </c>
      <c r="T5" s="213" t="s">
        <v>23</v>
      </c>
      <c r="U5" s="209" t="s">
        <v>24</v>
      </c>
      <c r="V5" s="211" t="s">
        <v>21</v>
      </c>
      <c r="W5" s="212"/>
      <c r="X5" s="213" t="s">
        <v>22</v>
      </c>
      <c r="Y5" s="213" t="s">
        <v>23</v>
      </c>
      <c r="Z5" s="209" t="s">
        <v>24</v>
      </c>
    </row>
    <row r="6" spans="1:26" s="11" customFormat="1" ht="47.25">
      <c r="A6" s="208"/>
      <c r="B6" s="38" t="s">
        <v>99</v>
      </c>
      <c r="C6" s="38" t="s">
        <v>25</v>
      </c>
      <c r="D6" s="214"/>
      <c r="E6" s="214"/>
      <c r="F6" s="210"/>
      <c r="G6" s="38" t="s">
        <v>99</v>
      </c>
      <c r="H6" s="38" t="s">
        <v>25</v>
      </c>
      <c r="I6" s="214"/>
      <c r="J6" s="214"/>
      <c r="K6" s="210"/>
      <c r="L6" s="38" t="s">
        <v>99</v>
      </c>
      <c r="M6" s="38" t="s">
        <v>25</v>
      </c>
      <c r="N6" s="214"/>
      <c r="O6" s="214"/>
      <c r="P6" s="210"/>
      <c r="Q6" s="38" t="s">
        <v>99</v>
      </c>
      <c r="R6" s="38" t="s">
        <v>25</v>
      </c>
      <c r="S6" s="214"/>
      <c r="T6" s="214"/>
      <c r="U6" s="210"/>
      <c r="V6" s="38" t="s">
        <v>99</v>
      </c>
      <c r="W6" s="38" t="s">
        <v>25</v>
      </c>
      <c r="X6" s="214"/>
      <c r="Y6" s="214"/>
      <c r="Z6" s="210"/>
    </row>
    <row r="7" spans="1:26" s="12" customFormat="1" ht="15.75">
      <c r="A7" s="42"/>
      <c r="B7" s="39">
        <v>2</v>
      </c>
      <c r="C7" s="39">
        <v>3</v>
      </c>
      <c r="D7" s="39">
        <v>4</v>
      </c>
      <c r="E7" s="39">
        <v>5</v>
      </c>
      <c r="F7" s="43">
        <v>6</v>
      </c>
      <c r="G7" s="39">
        <v>2</v>
      </c>
      <c r="H7" s="39">
        <v>3</v>
      </c>
      <c r="I7" s="39">
        <v>4</v>
      </c>
      <c r="J7" s="39">
        <v>5</v>
      </c>
      <c r="K7" s="43">
        <v>6</v>
      </c>
      <c r="L7" s="39">
        <v>2</v>
      </c>
      <c r="M7" s="39">
        <v>3</v>
      </c>
      <c r="N7" s="39">
        <v>4</v>
      </c>
      <c r="O7" s="39">
        <v>5</v>
      </c>
      <c r="P7" s="43">
        <v>6</v>
      </c>
      <c r="Q7" s="39">
        <v>2</v>
      </c>
      <c r="R7" s="39">
        <v>3</v>
      </c>
      <c r="S7" s="39">
        <v>4</v>
      </c>
      <c r="T7" s="39">
        <v>5</v>
      </c>
      <c r="U7" s="43">
        <v>6</v>
      </c>
      <c r="V7" s="39">
        <v>2</v>
      </c>
      <c r="W7" s="39">
        <v>3</v>
      </c>
      <c r="X7" s="39">
        <v>4</v>
      </c>
      <c r="Y7" s="39">
        <v>5</v>
      </c>
      <c r="Z7" s="43">
        <v>6</v>
      </c>
    </row>
    <row r="8" spans="1:26" ht="68.25" customHeight="1">
      <c r="A8" s="63" t="s">
        <v>26</v>
      </c>
      <c r="B8" s="55" t="s">
        <v>27</v>
      </c>
      <c r="C8" s="55" t="s">
        <v>27</v>
      </c>
      <c r="D8" s="53" t="s">
        <v>27</v>
      </c>
      <c r="E8" s="55"/>
      <c r="F8" s="65">
        <f>(F10+F11)/2</f>
        <v>2</v>
      </c>
      <c r="G8" s="55" t="s">
        <v>27</v>
      </c>
      <c r="H8" s="55" t="s">
        <v>27</v>
      </c>
      <c r="I8" s="53" t="s">
        <v>27</v>
      </c>
      <c r="J8" s="55"/>
      <c r="K8" s="65">
        <f>(K10+K11)/2</f>
        <v>2</v>
      </c>
      <c r="L8" s="55" t="s">
        <v>27</v>
      </c>
      <c r="M8" s="55" t="s">
        <v>27</v>
      </c>
      <c r="N8" s="53" t="s">
        <v>27</v>
      </c>
      <c r="O8" s="55"/>
      <c r="P8" s="65">
        <f>(P10+P11)/2</f>
        <v>2</v>
      </c>
      <c r="Q8" s="55" t="s">
        <v>27</v>
      </c>
      <c r="R8" s="55" t="s">
        <v>27</v>
      </c>
      <c r="S8" s="53" t="s">
        <v>27</v>
      </c>
      <c r="T8" s="55"/>
      <c r="U8" s="65">
        <f>(U10+U11)/2</f>
        <v>2</v>
      </c>
      <c r="V8" s="55" t="s">
        <v>27</v>
      </c>
      <c r="W8" s="55" t="s">
        <v>27</v>
      </c>
      <c r="X8" s="53" t="s">
        <v>27</v>
      </c>
      <c r="Y8" s="55"/>
      <c r="Z8" s="65">
        <f>(Z10+Z11)/2</f>
        <v>2</v>
      </c>
    </row>
    <row r="9" spans="1:26" ht="15.75">
      <c r="A9" s="44" t="s">
        <v>28</v>
      </c>
      <c r="B9" s="55"/>
      <c r="C9" s="55"/>
      <c r="D9" s="40"/>
      <c r="E9" s="55"/>
      <c r="F9" s="56"/>
      <c r="G9" s="55"/>
      <c r="H9" s="55"/>
      <c r="I9" s="40"/>
      <c r="J9" s="55"/>
      <c r="K9" s="56"/>
      <c r="L9" s="55"/>
      <c r="M9" s="55"/>
      <c r="N9" s="40"/>
      <c r="O9" s="55"/>
      <c r="P9" s="56"/>
      <c r="Q9" s="55"/>
      <c r="R9" s="55"/>
      <c r="S9" s="40"/>
      <c r="T9" s="55"/>
      <c r="U9" s="56"/>
      <c r="V9" s="55"/>
      <c r="W9" s="55"/>
      <c r="X9" s="40"/>
      <c r="Y9" s="55"/>
      <c r="Z9" s="56"/>
    </row>
    <row r="10" spans="1:26" ht="66" customHeight="1">
      <c r="A10" s="45" t="s">
        <v>105</v>
      </c>
      <c r="B10" s="92">
        <f>'форма2.4.'!C8</f>
        <v>0</v>
      </c>
      <c r="C10" s="76">
        <f>'форма2.4.'!C8</f>
        <v>0</v>
      </c>
      <c r="D10" s="53">
        <f aca="true" t="shared" si="0" ref="D10:D15">IF(B10=C10,1,IF(C10=0,0,B10/C10))</f>
        <v>1</v>
      </c>
      <c r="E10" s="55" t="s">
        <v>29</v>
      </c>
      <c r="F10" s="58">
        <f>IF(AND(D10&gt;=80%,D10&lt;=120%),2,IF(D10&lt;80%,3,1))</f>
        <v>2</v>
      </c>
      <c r="G10" s="92">
        <f>'форма2.4.'!D8</f>
        <v>0</v>
      </c>
      <c r="H10" s="76">
        <f>'форма2.4.'!D8</f>
        <v>0</v>
      </c>
      <c r="I10" s="53">
        <f aca="true" t="shared" si="1" ref="I10:I15">IF(G10=H10,1,IF(H10=0,0,G10/H10))</f>
        <v>1</v>
      </c>
      <c r="J10" s="55" t="s">
        <v>29</v>
      </c>
      <c r="K10" s="58">
        <f>IF(AND(I10&gt;=80%,I10&lt;=120%),2,IF(I10&lt;80%,3,1))</f>
        <v>2</v>
      </c>
      <c r="L10" s="92">
        <f>'форма2.4.'!E8</f>
        <v>0</v>
      </c>
      <c r="M10" s="76">
        <f>'форма2.4.'!E8</f>
        <v>0</v>
      </c>
      <c r="N10" s="53">
        <f aca="true" t="shared" si="2" ref="N10:N15">IF(L10=M10,1,IF(M10=0,0,L10/M10))</f>
        <v>1</v>
      </c>
      <c r="O10" s="55" t="s">
        <v>29</v>
      </c>
      <c r="P10" s="58">
        <f>IF(AND(N10&gt;=80%,N10&lt;=120%),2,IF(N10&lt;80%,3,1))</f>
        <v>2</v>
      </c>
      <c r="Q10" s="92">
        <f>'форма2.4.'!F8</f>
        <v>0</v>
      </c>
      <c r="R10" s="76">
        <f>'форма2.4.'!F8</f>
        <v>0</v>
      </c>
      <c r="S10" s="53">
        <f>IF(Q10=R10,1,IF(R10=0,0,Q10/R10))</f>
        <v>1</v>
      </c>
      <c r="T10" s="55" t="s">
        <v>29</v>
      </c>
      <c r="U10" s="58">
        <f>IF(AND(S10&gt;=80%,S10&lt;=120%),2,IF(S10&lt;80%,3,1))</f>
        <v>2</v>
      </c>
      <c r="V10" s="92">
        <f>'форма2.4.'!G8</f>
        <v>0</v>
      </c>
      <c r="W10" s="76">
        <f>'форма2.4.'!G8</f>
        <v>0</v>
      </c>
      <c r="X10" s="53">
        <f>IF(V10=W10,1,IF(W10=0,0,V10/W10))</f>
        <v>1</v>
      </c>
      <c r="Y10" s="55" t="s">
        <v>29</v>
      </c>
      <c r="Z10" s="58">
        <f>IF(AND(X10&gt;=80%,X10&lt;=120%),2,IF(X10&lt;80%,3,1))</f>
        <v>2</v>
      </c>
    </row>
    <row r="11" spans="1:26" ht="84.75" customHeight="1">
      <c r="A11" s="45" t="s">
        <v>106</v>
      </c>
      <c r="B11" s="57">
        <f>B13+B14+B15+B16</f>
        <v>2</v>
      </c>
      <c r="C11" s="57">
        <f>C13+C14+C15+C16</f>
        <v>2</v>
      </c>
      <c r="D11" s="53">
        <f t="shared" si="0"/>
        <v>1</v>
      </c>
      <c r="E11" s="55" t="s">
        <v>29</v>
      </c>
      <c r="F11" s="58">
        <f>IF(AND(D11&gt;=80%,D11&lt;=120%),2,IF(D11&lt;80%,3,1))</f>
        <v>2</v>
      </c>
      <c r="G11" s="57">
        <f>G13+G14+G15+G16</f>
        <v>6</v>
      </c>
      <c r="H11" s="57">
        <f>H13+H14+H15+H16</f>
        <v>6</v>
      </c>
      <c r="I11" s="53">
        <f t="shared" si="1"/>
        <v>1</v>
      </c>
      <c r="J11" s="55" t="s">
        <v>29</v>
      </c>
      <c r="K11" s="58">
        <f>IF(AND(I11&gt;=80%,I11&lt;=120%),2,IF(I11&lt;80%,3,1))</f>
        <v>2</v>
      </c>
      <c r="L11" s="57">
        <f>L13+L14+L15+L16</f>
        <v>6</v>
      </c>
      <c r="M11" s="57">
        <f>M13+M14+M15+M16</f>
        <v>6</v>
      </c>
      <c r="N11" s="53">
        <f t="shared" si="2"/>
        <v>1</v>
      </c>
      <c r="O11" s="55" t="s">
        <v>29</v>
      </c>
      <c r="P11" s="58">
        <f>IF(AND(N11&gt;=80%,N11&lt;=120%),2,IF(N11&lt;80%,3,1))</f>
        <v>2</v>
      </c>
      <c r="Q11" s="57">
        <f>Q13+Q14+Q15+Q16</f>
        <v>0</v>
      </c>
      <c r="R11" s="57">
        <f>R13+R14+R15+R16</f>
        <v>0</v>
      </c>
      <c r="S11" s="53">
        <f>IF(Q11=R11,1,IF(R11=0,0,Q11/R11))</f>
        <v>1</v>
      </c>
      <c r="T11" s="55" t="s">
        <v>29</v>
      </c>
      <c r="U11" s="58">
        <f>IF(AND(S11&gt;=80%,S11&lt;=120%),2,IF(S11&lt;80%,3,1))</f>
        <v>2</v>
      </c>
      <c r="V11" s="57">
        <f>V13+V14+V15+V16</f>
        <v>0</v>
      </c>
      <c r="W11" s="57">
        <f>W13+W14+W15+W16</f>
        <v>0</v>
      </c>
      <c r="X11" s="53">
        <f>IF(V11=W11,1,IF(W11=0,0,V11/W11))</f>
        <v>1</v>
      </c>
      <c r="Y11" s="55" t="s">
        <v>29</v>
      </c>
      <c r="Z11" s="58">
        <f>IF(AND(X11&gt;=80%,X11&lt;=120%),2,IF(X11&lt;80%,3,1))</f>
        <v>2</v>
      </c>
    </row>
    <row r="12" spans="1:26" ht="15.75">
      <c r="A12" s="44" t="s">
        <v>30</v>
      </c>
      <c r="B12" s="55"/>
      <c r="C12" s="76"/>
      <c r="D12" s="53"/>
      <c r="E12" s="55"/>
      <c r="F12" s="56"/>
      <c r="G12" s="55"/>
      <c r="H12" s="76"/>
      <c r="I12" s="53"/>
      <c r="J12" s="55"/>
      <c r="K12" s="56"/>
      <c r="L12" s="55"/>
      <c r="M12" s="76"/>
      <c r="N12" s="53"/>
      <c r="O12" s="55"/>
      <c r="P12" s="56"/>
      <c r="Q12" s="55"/>
      <c r="R12" s="76"/>
      <c r="S12" s="53"/>
      <c r="T12" s="55"/>
      <c r="U12" s="56"/>
      <c r="V12" s="55"/>
      <c r="W12" s="76"/>
      <c r="X12" s="53"/>
      <c r="Y12" s="55"/>
      <c r="Z12" s="56"/>
    </row>
    <row r="13" spans="1:26" ht="35.25" customHeight="1">
      <c r="A13" s="44" t="s">
        <v>31</v>
      </c>
      <c r="B13" s="93">
        <f>'форма2.4.'!C9</f>
        <v>0</v>
      </c>
      <c r="C13" s="57">
        <f>'форма2.4.'!C9</f>
        <v>0</v>
      </c>
      <c r="D13" s="53">
        <f t="shared" si="0"/>
        <v>1</v>
      </c>
      <c r="E13" s="55" t="s">
        <v>27</v>
      </c>
      <c r="F13" s="56" t="s">
        <v>27</v>
      </c>
      <c r="G13" s="93">
        <f>'форма2.4.'!D9</f>
        <v>1</v>
      </c>
      <c r="H13" s="57">
        <f>'форма2.4.'!D9</f>
        <v>1</v>
      </c>
      <c r="I13" s="53">
        <f t="shared" si="1"/>
        <v>1</v>
      </c>
      <c r="J13" s="55" t="s">
        <v>27</v>
      </c>
      <c r="K13" s="56" t="s">
        <v>27</v>
      </c>
      <c r="L13" s="93">
        <f>'форма2.4.'!E9</f>
        <v>1</v>
      </c>
      <c r="M13" s="57">
        <f>'форма2.4.'!E9</f>
        <v>1</v>
      </c>
      <c r="N13" s="53">
        <f t="shared" si="2"/>
        <v>1</v>
      </c>
      <c r="O13" s="55" t="s">
        <v>27</v>
      </c>
      <c r="P13" s="56" t="s">
        <v>27</v>
      </c>
      <c r="Q13" s="93">
        <f>'форма2.4.'!F9</f>
        <v>0</v>
      </c>
      <c r="R13" s="57">
        <f>'форма2.4.'!F9</f>
        <v>0</v>
      </c>
      <c r="S13" s="53">
        <f>IF(Q13=R13,1,IF(R13=0,0,Q13/R13))</f>
        <v>1</v>
      </c>
      <c r="T13" s="55" t="s">
        <v>27</v>
      </c>
      <c r="U13" s="56" t="s">
        <v>27</v>
      </c>
      <c r="V13" s="93">
        <f>'форма2.4.'!G9</f>
        <v>0</v>
      </c>
      <c r="W13" s="57">
        <f>'форма2.4.'!G9</f>
        <v>0</v>
      </c>
      <c r="X13" s="53">
        <f>IF(V13=W13,1,IF(W13=0,0,V13/W13))</f>
        <v>1</v>
      </c>
      <c r="Y13" s="55" t="s">
        <v>27</v>
      </c>
      <c r="Z13" s="56" t="s">
        <v>27</v>
      </c>
    </row>
    <row r="14" spans="1:26" ht="63">
      <c r="A14" s="44" t="s">
        <v>32</v>
      </c>
      <c r="B14" s="93">
        <f>'форма2.4.'!C10</f>
        <v>0</v>
      </c>
      <c r="C14" s="57">
        <f>'форма2.4.'!C10</f>
        <v>0</v>
      </c>
      <c r="D14" s="53">
        <f t="shared" si="0"/>
        <v>1</v>
      </c>
      <c r="E14" s="55" t="s">
        <v>27</v>
      </c>
      <c r="F14" s="56" t="s">
        <v>27</v>
      </c>
      <c r="G14" s="93">
        <f>'форма2.4.'!D10</f>
        <v>1</v>
      </c>
      <c r="H14" s="57">
        <f>'форма2.4.'!D10</f>
        <v>1</v>
      </c>
      <c r="I14" s="53">
        <f t="shared" si="1"/>
        <v>1</v>
      </c>
      <c r="J14" s="55" t="s">
        <v>27</v>
      </c>
      <c r="K14" s="56" t="s">
        <v>27</v>
      </c>
      <c r="L14" s="93">
        <f>'форма2.4.'!E10</f>
        <v>1</v>
      </c>
      <c r="M14" s="57">
        <f>'форма2.4.'!E10</f>
        <v>1</v>
      </c>
      <c r="N14" s="53">
        <f t="shared" si="2"/>
        <v>1</v>
      </c>
      <c r="O14" s="55" t="s">
        <v>27</v>
      </c>
      <c r="P14" s="56" t="s">
        <v>27</v>
      </c>
      <c r="Q14" s="93">
        <f>'форма2.4.'!F10</f>
        <v>0</v>
      </c>
      <c r="R14" s="57">
        <f>'форма2.4.'!F10</f>
        <v>0</v>
      </c>
      <c r="S14" s="53">
        <f>IF(Q14=R14,1,IF(R14=0,0,Q14/R14))</f>
        <v>1</v>
      </c>
      <c r="T14" s="55" t="s">
        <v>27</v>
      </c>
      <c r="U14" s="56" t="s">
        <v>27</v>
      </c>
      <c r="V14" s="93">
        <f>'форма2.4.'!G10</f>
        <v>0</v>
      </c>
      <c r="W14" s="57">
        <f>'форма2.4.'!G10</f>
        <v>0</v>
      </c>
      <c r="X14" s="53">
        <f>IF(V14=W14,1,IF(W14=0,0,V14/W14))</f>
        <v>1</v>
      </c>
      <c r="Y14" s="55" t="s">
        <v>27</v>
      </c>
      <c r="Z14" s="56" t="s">
        <v>27</v>
      </c>
    </row>
    <row r="15" spans="1:26" ht="47.25">
      <c r="A15" s="44" t="s">
        <v>33</v>
      </c>
      <c r="B15" s="93">
        <f>'форма2.4.'!C11</f>
        <v>2</v>
      </c>
      <c r="C15" s="57">
        <f>'форма2.4.'!C11</f>
        <v>2</v>
      </c>
      <c r="D15" s="53">
        <f t="shared" si="0"/>
        <v>1</v>
      </c>
      <c r="E15" s="55" t="s">
        <v>27</v>
      </c>
      <c r="F15" s="56" t="s">
        <v>27</v>
      </c>
      <c r="G15" s="93">
        <f>'форма2.4.'!D11</f>
        <v>2</v>
      </c>
      <c r="H15" s="57">
        <f>'форма2.4.'!D11</f>
        <v>2</v>
      </c>
      <c r="I15" s="53">
        <f t="shared" si="1"/>
        <v>1</v>
      </c>
      <c r="J15" s="55" t="s">
        <v>27</v>
      </c>
      <c r="K15" s="56" t="s">
        <v>27</v>
      </c>
      <c r="L15" s="93">
        <f>'форма2.4.'!E11</f>
        <v>2</v>
      </c>
      <c r="M15" s="57">
        <f>'форма2.4.'!E11</f>
        <v>2</v>
      </c>
      <c r="N15" s="53">
        <f t="shared" si="2"/>
        <v>1</v>
      </c>
      <c r="O15" s="55" t="s">
        <v>27</v>
      </c>
      <c r="P15" s="56" t="s">
        <v>27</v>
      </c>
      <c r="Q15" s="93">
        <f>'форма2.4.'!F11</f>
        <v>0</v>
      </c>
      <c r="R15" s="57">
        <f>'форма2.4.'!F11</f>
        <v>0</v>
      </c>
      <c r="S15" s="53">
        <f>IF(Q15=R15,1,IF(R15=0,0,Q15/R15))</f>
        <v>1</v>
      </c>
      <c r="T15" s="55" t="s">
        <v>27</v>
      </c>
      <c r="U15" s="56" t="s">
        <v>27</v>
      </c>
      <c r="V15" s="93">
        <f>'форма2.4.'!G11</f>
        <v>0</v>
      </c>
      <c r="W15" s="57">
        <f>'форма2.4.'!G11</f>
        <v>0</v>
      </c>
      <c r="X15" s="53">
        <f>IF(V15=W15,1,IF(W15=0,0,V15/W15))</f>
        <v>1</v>
      </c>
      <c r="Y15" s="55" t="s">
        <v>27</v>
      </c>
      <c r="Z15" s="56" t="s">
        <v>27</v>
      </c>
    </row>
    <row r="16" spans="1:26" ht="63">
      <c r="A16" s="44" t="s">
        <v>34</v>
      </c>
      <c r="B16" s="93">
        <f>'форма2.4.'!C12</f>
        <v>0</v>
      </c>
      <c r="C16" s="57">
        <f>'форма2.4.'!C12</f>
        <v>0</v>
      </c>
      <c r="D16" s="53">
        <f>IF(B16=C16,1,IF(C16=0,0,B16/C16))</f>
        <v>1</v>
      </c>
      <c r="E16" s="55" t="s">
        <v>27</v>
      </c>
      <c r="F16" s="56" t="s">
        <v>27</v>
      </c>
      <c r="G16" s="93">
        <f>'форма2.4.'!D12</f>
        <v>2</v>
      </c>
      <c r="H16" s="57">
        <f>'форма2.4.'!D12</f>
        <v>2</v>
      </c>
      <c r="I16" s="53">
        <f>IF(G16=H16,1,IF(H16=0,0,G16/H16))</f>
        <v>1</v>
      </c>
      <c r="J16" s="55" t="s">
        <v>27</v>
      </c>
      <c r="K16" s="56" t="s">
        <v>27</v>
      </c>
      <c r="L16" s="93">
        <f>'форма2.4.'!E12</f>
        <v>2</v>
      </c>
      <c r="M16" s="57">
        <f>'форма2.4.'!E12</f>
        <v>2</v>
      </c>
      <c r="N16" s="53">
        <f>IF(L16=M16,1,IF(M16=0,0,L16/M16))</f>
        <v>1</v>
      </c>
      <c r="O16" s="55" t="s">
        <v>27</v>
      </c>
      <c r="P16" s="56" t="s">
        <v>27</v>
      </c>
      <c r="Q16" s="93">
        <f>'форма2.4.'!F12</f>
        <v>0</v>
      </c>
      <c r="R16" s="57">
        <f>'форма2.4.'!F12</f>
        <v>0</v>
      </c>
      <c r="S16" s="53">
        <f>IF(Q16=R16,1,IF(R16=0,0,Q16/R16))</f>
        <v>1</v>
      </c>
      <c r="T16" s="55" t="s">
        <v>27</v>
      </c>
      <c r="U16" s="56" t="s">
        <v>27</v>
      </c>
      <c r="V16" s="93">
        <f>'форма2.4.'!G12</f>
        <v>0</v>
      </c>
      <c r="W16" s="57">
        <f>'форма2.4.'!G12</f>
        <v>0</v>
      </c>
      <c r="X16" s="53">
        <f>IF(V16=W16,1,IF(W16=0,0,V16/W16))</f>
        <v>1</v>
      </c>
      <c r="Y16" s="55" t="s">
        <v>27</v>
      </c>
      <c r="Z16" s="56" t="s">
        <v>27</v>
      </c>
    </row>
    <row r="17" spans="1:26" ht="69" customHeight="1">
      <c r="A17" s="63" t="s">
        <v>35</v>
      </c>
      <c r="B17" s="55" t="s">
        <v>27</v>
      </c>
      <c r="C17" s="55" t="s">
        <v>27</v>
      </c>
      <c r="D17" s="53" t="s">
        <v>27</v>
      </c>
      <c r="E17" s="55"/>
      <c r="F17" s="65">
        <f>(F19+F20+F21)/3</f>
        <v>2</v>
      </c>
      <c r="G17" s="55" t="s">
        <v>27</v>
      </c>
      <c r="H17" s="55" t="s">
        <v>27</v>
      </c>
      <c r="I17" s="53" t="s">
        <v>27</v>
      </c>
      <c r="J17" s="55"/>
      <c r="K17" s="65">
        <f>(K19+K20+K21)/3</f>
        <v>2</v>
      </c>
      <c r="L17" s="55" t="s">
        <v>27</v>
      </c>
      <c r="M17" s="55" t="s">
        <v>27</v>
      </c>
      <c r="N17" s="53" t="s">
        <v>27</v>
      </c>
      <c r="O17" s="55"/>
      <c r="P17" s="65">
        <f>(P19+P20+P21)/3</f>
        <v>2</v>
      </c>
      <c r="Q17" s="55" t="s">
        <v>27</v>
      </c>
      <c r="R17" s="55" t="s">
        <v>27</v>
      </c>
      <c r="S17" s="53" t="s">
        <v>27</v>
      </c>
      <c r="T17" s="55"/>
      <c r="U17" s="65">
        <f>(U19+U20+U21)/3</f>
        <v>2</v>
      </c>
      <c r="V17" s="55" t="s">
        <v>27</v>
      </c>
      <c r="W17" s="55" t="s">
        <v>27</v>
      </c>
      <c r="X17" s="53" t="s">
        <v>27</v>
      </c>
      <c r="Y17" s="55"/>
      <c r="Z17" s="65">
        <f>(Z19+Z20+Z21)/3</f>
        <v>2</v>
      </c>
    </row>
    <row r="18" spans="1:26" ht="15.75">
      <c r="A18" s="44" t="s">
        <v>36</v>
      </c>
      <c r="B18" s="55"/>
      <c r="C18" s="76"/>
      <c r="D18" s="53"/>
      <c r="E18" s="55"/>
      <c r="F18" s="56"/>
      <c r="G18" s="55"/>
      <c r="H18" s="76"/>
      <c r="I18" s="53"/>
      <c r="J18" s="55"/>
      <c r="K18" s="56"/>
      <c r="L18" s="55"/>
      <c r="M18" s="76"/>
      <c r="N18" s="53"/>
      <c r="O18" s="55"/>
      <c r="P18" s="56"/>
      <c r="Q18" s="55"/>
      <c r="R18" s="76"/>
      <c r="S18" s="53"/>
      <c r="T18" s="55"/>
      <c r="U18" s="56"/>
      <c r="V18" s="55"/>
      <c r="W18" s="76"/>
      <c r="X18" s="53"/>
      <c r="Y18" s="55"/>
      <c r="Z18" s="56"/>
    </row>
    <row r="19" spans="1:26" ht="47.25">
      <c r="A19" s="45" t="s">
        <v>107</v>
      </c>
      <c r="B19" s="94">
        <f>'форма2.4.'!C13</f>
        <v>1</v>
      </c>
      <c r="C19" s="57">
        <f>'форма2.4.'!C13</f>
        <v>1</v>
      </c>
      <c r="D19" s="53">
        <f aca="true" t="shared" si="3" ref="D19:D25">IF(B19=C19,1,IF(C19=0,0,B19/C19))</f>
        <v>1</v>
      </c>
      <c r="E19" s="55" t="s">
        <v>29</v>
      </c>
      <c r="F19" s="58">
        <f>IF(AND(D19&gt;=80%,D19&lt;=120%),2,IF(D19&lt;80%,3,1))</f>
        <v>2</v>
      </c>
      <c r="G19" s="94">
        <f>'форма2.4.'!D13</f>
        <v>1</v>
      </c>
      <c r="H19" s="57">
        <f>'форма2.4.'!D13</f>
        <v>1</v>
      </c>
      <c r="I19" s="53">
        <f aca="true" t="shared" si="4" ref="I19:I25">IF(G19=H19,1,IF(H19=0,0,G19/H19))</f>
        <v>1</v>
      </c>
      <c r="J19" s="55" t="s">
        <v>29</v>
      </c>
      <c r="K19" s="58">
        <f>IF(AND(I19&gt;=80%,I19&lt;=120%),2,IF(I19&lt;80%,3,1))</f>
        <v>2</v>
      </c>
      <c r="L19" s="94">
        <f>'форма2.4.'!E13</f>
        <v>1</v>
      </c>
      <c r="M19" s="57">
        <f>'форма2.4.'!E13</f>
        <v>1</v>
      </c>
      <c r="N19" s="53">
        <f aca="true" t="shared" si="5" ref="N19:N25">IF(L19=M19,1,IF(M19=0,0,L19/M19))</f>
        <v>1</v>
      </c>
      <c r="O19" s="55" t="s">
        <v>29</v>
      </c>
      <c r="P19" s="58">
        <f>IF(AND(N19&gt;=80%,N19&lt;=120%),2,IF(N19&lt;80%,3,1))</f>
        <v>2</v>
      </c>
      <c r="Q19" s="94">
        <f>'форма2.4.'!F13</f>
        <v>0</v>
      </c>
      <c r="R19" s="57">
        <f>'форма2.4.'!F13</f>
        <v>0</v>
      </c>
      <c r="S19" s="53">
        <f>IF(Q19=R19,1,IF(R19=0,0,Q19/R19))</f>
        <v>1</v>
      </c>
      <c r="T19" s="55" t="s">
        <v>29</v>
      </c>
      <c r="U19" s="58">
        <f>IF(AND(S19&gt;=80%,S19&lt;=120%),2,IF(S19&lt;80%,3,1))</f>
        <v>2</v>
      </c>
      <c r="V19" s="94">
        <f>'форма2.4.'!G13</f>
        <v>0</v>
      </c>
      <c r="W19" s="57">
        <f>'форма2.4.'!G13</f>
        <v>0</v>
      </c>
      <c r="X19" s="53">
        <f>IF(V19=W19,1,IF(W19=0,0,V19/W19))</f>
        <v>1</v>
      </c>
      <c r="Y19" s="55" t="s">
        <v>29</v>
      </c>
      <c r="Z19" s="58">
        <f>IF(AND(X19&gt;=80%,X19&lt;=120%),2,IF(X19&lt;80%,3,1))</f>
        <v>2</v>
      </c>
    </row>
    <row r="20" spans="1:26" ht="63">
      <c r="A20" s="45" t="s">
        <v>108</v>
      </c>
      <c r="B20" s="94">
        <f>'форма2.4.'!C14</f>
        <v>0</v>
      </c>
      <c r="C20" s="57">
        <f>'форма2.4.'!C14</f>
        <v>0</v>
      </c>
      <c r="D20" s="53">
        <f t="shared" si="3"/>
        <v>1</v>
      </c>
      <c r="E20" s="55" t="s">
        <v>29</v>
      </c>
      <c r="F20" s="58">
        <f>IF(AND(D20&gt;=80%,D20&lt;=120%),2,IF(D20&lt;80%,3,1))</f>
        <v>2</v>
      </c>
      <c r="G20" s="94">
        <f>'форма2.4.'!D14</f>
        <v>0</v>
      </c>
      <c r="H20" s="57">
        <f>'форма2.4.'!D14</f>
        <v>0</v>
      </c>
      <c r="I20" s="53">
        <f t="shared" si="4"/>
        <v>1</v>
      </c>
      <c r="J20" s="55" t="s">
        <v>29</v>
      </c>
      <c r="K20" s="58">
        <f>IF(AND(I20&gt;=80%,I20&lt;=120%),2,IF(I20&lt;80%,3,1))</f>
        <v>2</v>
      </c>
      <c r="L20" s="94">
        <f>'форма2.4.'!E14</f>
        <v>0</v>
      </c>
      <c r="M20" s="57">
        <f>'форма2.4.'!E14</f>
        <v>0</v>
      </c>
      <c r="N20" s="53">
        <f t="shared" si="5"/>
        <v>1</v>
      </c>
      <c r="O20" s="55" t="s">
        <v>29</v>
      </c>
      <c r="P20" s="58">
        <f>IF(AND(N20&gt;=80%,N20&lt;=120%),2,IF(N20&lt;80%,3,1))</f>
        <v>2</v>
      </c>
      <c r="Q20" s="94">
        <f>'форма2.4.'!F14</f>
        <v>0</v>
      </c>
      <c r="R20" s="57">
        <f>'форма2.4.'!F14</f>
        <v>0</v>
      </c>
      <c r="S20" s="53">
        <f>IF(Q20=R20,1,IF(R20=0,0,Q20/R20))</f>
        <v>1</v>
      </c>
      <c r="T20" s="55" t="s">
        <v>29</v>
      </c>
      <c r="U20" s="58">
        <f>IF(AND(S20&gt;=80%,S20&lt;=120%),2,IF(S20&lt;80%,3,1))</f>
        <v>2</v>
      </c>
      <c r="V20" s="94">
        <f>'форма2.4.'!G14</f>
        <v>0</v>
      </c>
      <c r="W20" s="57">
        <f>'форма2.4.'!G14</f>
        <v>0</v>
      </c>
      <c r="X20" s="53">
        <f>IF(V20=W20,1,IF(W20=0,0,V20/W20))</f>
        <v>1</v>
      </c>
      <c r="Y20" s="55" t="s">
        <v>29</v>
      </c>
      <c r="Z20" s="58">
        <f>IF(AND(X20&gt;=80%,X20&lt;=120%),2,IF(X20&lt;80%,3,1))</f>
        <v>2</v>
      </c>
    </row>
    <row r="21" spans="1:26" ht="67.5" customHeight="1">
      <c r="A21" s="45" t="s">
        <v>109</v>
      </c>
      <c r="B21" s="94">
        <f>'форма2.4.'!C15</f>
        <v>0</v>
      </c>
      <c r="C21" s="57">
        <f>'форма2.4.'!C15</f>
        <v>0</v>
      </c>
      <c r="D21" s="53">
        <f t="shared" si="3"/>
        <v>1</v>
      </c>
      <c r="E21" s="55" t="s">
        <v>29</v>
      </c>
      <c r="F21" s="58">
        <f>IF(AND(D21&gt;=80%,D21&lt;=120%),2,IF(D21&lt;80%,3,1))</f>
        <v>2</v>
      </c>
      <c r="G21" s="94">
        <f>'форма2.4.'!D15</f>
        <v>0</v>
      </c>
      <c r="H21" s="57">
        <f>'форма2.4.'!D15</f>
        <v>0</v>
      </c>
      <c r="I21" s="53">
        <f t="shared" si="4"/>
        <v>1</v>
      </c>
      <c r="J21" s="55" t="s">
        <v>29</v>
      </c>
      <c r="K21" s="58">
        <f>IF(AND(I21&gt;=80%,I21&lt;=120%),2,IF(I21&lt;80%,3,1))</f>
        <v>2</v>
      </c>
      <c r="L21" s="94">
        <f>'форма2.4.'!E15</f>
        <v>0</v>
      </c>
      <c r="M21" s="57">
        <f>'форма2.4.'!E15</f>
        <v>0</v>
      </c>
      <c r="N21" s="53">
        <f t="shared" si="5"/>
        <v>1</v>
      </c>
      <c r="O21" s="55" t="s">
        <v>29</v>
      </c>
      <c r="P21" s="58">
        <f>IF(AND(N21&gt;=80%,N21&lt;=120%),2,IF(N21&lt;80%,3,1))</f>
        <v>2</v>
      </c>
      <c r="Q21" s="94">
        <f>'форма2.4.'!F15</f>
        <v>0</v>
      </c>
      <c r="R21" s="57">
        <f>'форма2.4.'!F15</f>
        <v>0</v>
      </c>
      <c r="S21" s="53">
        <f>IF(Q21=R21,1,IF(R21=0,0,Q21/R21))</f>
        <v>1</v>
      </c>
      <c r="T21" s="55" t="s">
        <v>29</v>
      </c>
      <c r="U21" s="58">
        <f>IF(AND(S21&gt;=80%,S21&lt;=120%),2,IF(S21&lt;80%,3,1))</f>
        <v>2</v>
      </c>
      <c r="V21" s="94">
        <f>'форма2.4.'!G15</f>
        <v>0</v>
      </c>
      <c r="W21" s="57">
        <f>'форма2.4.'!G15</f>
        <v>0</v>
      </c>
      <c r="X21" s="53">
        <f>IF(V21=W21,1,IF(W21=0,0,V21/W21))</f>
        <v>1</v>
      </c>
      <c r="Y21" s="55" t="s">
        <v>29</v>
      </c>
      <c r="Z21" s="58">
        <f>IF(AND(X21&gt;=80%,X21&lt;=120%),2,IF(X21&lt;80%,3,1))</f>
        <v>2</v>
      </c>
    </row>
    <row r="22" spans="1:26" ht="83.25" customHeight="1">
      <c r="A22" s="63" t="s">
        <v>37</v>
      </c>
      <c r="B22" s="93">
        <f>'форма2.4.'!C16</f>
        <v>1</v>
      </c>
      <c r="C22" s="57">
        <f>'форма2.4.'!C16</f>
        <v>1</v>
      </c>
      <c r="D22" s="53">
        <f t="shared" si="3"/>
        <v>1</v>
      </c>
      <c r="E22" s="55" t="s">
        <v>29</v>
      </c>
      <c r="F22" s="58">
        <f>IF(AND(D22&gt;=80%,D22&lt;=120%),2,IF(D22&lt;80%,3,1))</f>
        <v>2</v>
      </c>
      <c r="G22" s="93">
        <f>'форма2.4.'!D16</f>
        <v>1</v>
      </c>
      <c r="H22" s="57">
        <f>'форма2.4.'!D16</f>
        <v>1</v>
      </c>
      <c r="I22" s="53">
        <f t="shared" si="4"/>
        <v>1</v>
      </c>
      <c r="J22" s="55" t="s">
        <v>29</v>
      </c>
      <c r="K22" s="58">
        <f>IF(AND(I22&gt;=80%,I22&lt;=120%),2,IF(I22&lt;80%,3,1))</f>
        <v>2</v>
      </c>
      <c r="L22" s="93">
        <f>'форма2.4.'!E16</f>
        <v>1</v>
      </c>
      <c r="M22" s="57">
        <f>'форма2.4.'!E16</f>
        <v>1</v>
      </c>
      <c r="N22" s="53">
        <f t="shared" si="5"/>
        <v>1</v>
      </c>
      <c r="O22" s="55" t="s">
        <v>29</v>
      </c>
      <c r="P22" s="58">
        <f>IF(AND(N22&gt;=80%,N22&lt;=120%),2,IF(N22&lt;80%,3,1))</f>
        <v>2</v>
      </c>
      <c r="Q22" s="93">
        <f>'форма2.4.'!F16</f>
        <v>0</v>
      </c>
      <c r="R22" s="57">
        <f>'форма2.4.'!F16</f>
        <v>0</v>
      </c>
      <c r="S22" s="53">
        <f>IF(Q22=R22,1,IF(R22=0,0,Q22/R22))</f>
        <v>1</v>
      </c>
      <c r="T22" s="55" t="s">
        <v>29</v>
      </c>
      <c r="U22" s="58">
        <f>IF(AND(S22&gt;=80%,S22&lt;=120%),2,IF(S22&lt;80%,3,1))</f>
        <v>2</v>
      </c>
      <c r="V22" s="93">
        <f>'форма2.4.'!G16</f>
        <v>0</v>
      </c>
      <c r="W22" s="57">
        <f>'форма2.4.'!G16</f>
        <v>0</v>
      </c>
      <c r="X22" s="53">
        <f>IF(V22=W22,1,IF(W22=0,0,V22/W22))</f>
        <v>1</v>
      </c>
      <c r="Y22" s="55" t="s">
        <v>29</v>
      </c>
      <c r="Z22" s="58">
        <f>IF(AND(X22&gt;=80%,X22&lt;=120%),2,IF(X22&lt;80%,3,1))</f>
        <v>2</v>
      </c>
    </row>
    <row r="23" spans="1:26" ht="98.25" customHeight="1">
      <c r="A23" s="63" t="s">
        <v>38</v>
      </c>
      <c r="B23" s="93">
        <f>'форма2.4.'!C17</f>
        <v>1</v>
      </c>
      <c r="C23" s="57">
        <f>'форма2.4.'!C17</f>
        <v>1</v>
      </c>
      <c r="D23" s="53">
        <f t="shared" si="3"/>
        <v>1</v>
      </c>
      <c r="E23" s="55" t="s">
        <v>29</v>
      </c>
      <c r="F23" s="58">
        <f>IF(AND(D23&gt;=80%,D23&lt;=120%),2,IF(D23&lt;80%,3,1))</f>
        <v>2</v>
      </c>
      <c r="G23" s="93">
        <f>'форма2.4.'!D17</f>
        <v>1</v>
      </c>
      <c r="H23" s="57">
        <f>'форма2.4.'!D17</f>
        <v>1</v>
      </c>
      <c r="I23" s="53">
        <f t="shared" si="4"/>
        <v>1</v>
      </c>
      <c r="J23" s="55" t="s">
        <v>29</v>
      </c>
      <c r="K23" s="58">
        <f>IF(AND(I23&gt;=80%,I23&lt;=120%),2,IF(I23&lt;80%,3,1))</f>
        <v>2</v>
      </c>
      <c r="L23" s="93">
        <f>'форма2.4.'!E17</f>
        <v>1</v>
      </c>
      <c r="M23" s="57">
        <f>'форма2.4.'!E17</f>
        <v>1</v>
      </c>
      <c r="N23" s="53">
        <f t="shared" si="5"/>
        <v>1</v>
      </c>
      <c r="O23" s="55" t="s">
        <v>29</v>
      </c>
      <c r="P23" s="58">
        <f>IF(AND(N23&gt;=80%,N23&lt;=120%),2,IF(N23&lt;80%,3,1))</f>
        <v>2</v>
      </c>
      <c r="Q23" s="93">
        <f>'форма2.4.'!F17</f>
        <v>0</v>
      </c>
      <c r="R23" s="57">
        <f>'форма2.4.'!F17</f>
        <v>0</v>
      </c>
      <c r="S23" s="53">
        <f>IF(Q23=R23,1,IF(R23=0,0,Q23/R23))</f>
        <v>1</v>
      </c>
      <c r="T23" s="55" t="s">
        <v>29</v>
      </c>
      <c r="U23" s="58">
        <f>IF(AND(S23&gt;=80%,S23&lt;=120%),2,IF(S23&lt;80%,3,1))</f>
        <v>2</v>
      </c>
      <c r="V23" s="93">
        <f>'форма2.4.'!G17</f>
        <v>0</v>
      </c>
      <c r="W23" s="57">
        <f>'форма2.4.'!G17</f>
        <v>0</v>
      </c>
      <c r="X23" s="53">
        <f>IF(V23=W23,1,IF(W23=0,0,V23/W23))</f>
        <v>1</v>
      </c>
      <c r="Y23" s="55" t="s">
        <v>29</v>
      </c>
      <c r="Z23" s="58">
        <f>IF(AND(X23&gt;=80%,X23&lt;=120%),2,IF(X23&lt;80%,3,1))</f>
        <v>2</v>
      </c>
    </row>
    <row r="24" spans="1:26" ht="69" customHeight="1">
      <c r="A24" s="63" t="s">
        <v>39</v>
      </c>
      <c r="B24" s="55" t="s">
        <v>27</v>
      </c>
      <c r="C24" s="55" t="s">
        <v>27</v>
      </c>
      <c r="D24" s="53" t="s">
        <v>27</v>
      </c>
      <c r="E24" s="55"/>
      <c r="F24" s="58">
        <f>F25</f>
        <v>2</v>
      </c>
      <c r="G24" s="55" t="s">
        <v>27</v>
      </c>
      <c r="H24" s="55" t="s">
        <v>27</v>
      </c>
      <c r="I24" s="53" t="s">
        <v>27</v>
      </c>
      <c r="J24" s="55"/>
      <c r="K24" s="58">
        <f>K25</f>
        <v>2</v>
      </c>
      <c r="L24" s="55" t="s">
        <v>27</v>
      </c>
      <c r="M24" s="55" t="s">
        <v>27</v>
      </c>
      <c r="N24" s="53" t="s">
        <v>27</v>
      </c>
      <c r="O24" s="55"/>
      <c r="P24" s="58">
        <f>P25</f>
        <v>2</v>
      </c>
      <c r="Q24" s="55" t="s">
        <v>27</v>
      </c>
      <c r="R24" s="55" t="s">
        <v>27</v>
      </c>
      <c r="S24" s="53" t="s">
        <v>27</v>
      </c>
      <c r="T24" s="55"/>
      <c r="U24" s="58">
        <f>U25</f>
        <v>2</v>
      </c>
      <c r="V24" s="55" t="s">
        <v>27</v>
      </c>
      <c r="W24" s="55" t="s">
        <v>27</v>
      </c>
      <c r="X24" s="53" t="s">
        <v>27</v>
      </c>
      <c r="Y24" s="55"/>
      <c r="Z24" s="58">
        <f>Z25</f>
        <v>2</v>
      </c>
    </row>
    <row r="25" spans="1:26" ht="104.25" customHeight="1">
      <c r="A25" s="44" t="s">
        <v>41</v>
      </c>
      <c r="B25" s="95">
        <f>'форма2.4.'!C18</f>
        <v>0</v>
      </c>
      <c r="C25" s="76">
        <f>'форма2.4.'!C18</f>
        <v>0</v>
      </c>
      <c r="D25" s="53">
        <f t="shared" si="3"/>
        <v>1</v>
      </c>
      <c r="E25" s="55" t="s">
        <v>40</v>
      </c>
      <c r="F25" s="58">
        <f>IF(AND(D25&gt;=80%,D25&lt;=120%),2,IF(D25&lt;80%,1,3))</f>
        <v>2</v>
      </c>
      <c r="G25" s="95">
        <f>'форма2.4.'!D18</f>
        <v>0</v>
      </c>
      <c r="H25" s="76">
        <f>'форма2.4.'!D18</f>
        <v>0</v>
      </c>
      <c r="I25" s="53">
        <f t="shared" si="4"/>
        <v>1</v>
      </c>
      <c r="J25" s="55" t="s">
        <v>40</v>
      </c>
      <c r="K25" s="58">
        <f>IF(AND(I25&gt;=80%,I25&lt;=120%),2,IF(I25&lt;80%,1,3))</f>
        <v>2</v>
      </c>
      <c r="L25" s="95">
        <f>'форма2.4.'!E18</f>
        <v>0</v>
      </c>
      <c r="M25" s="76">
        <f>'форма2.4.'!E18</f>
        <v>0</v>
      </c>
      <c r="N25" s="53">
        <f t="shared" si="5"/>
        <v>1</v>
      </c>
      <c r="O25" s="55" t="s">
        <v>40</v>
      </c>
      <c r="P25" s="58">
        <f>IF(AND(N25&gt;=80%,N25&lt;=120%),2,IF(N25&lt;80%,1,3))</f>
        <v>2</v>
      </c>
      <c r="Q25" s="95">
        <f>'форма2.4.'!F18</f>
        <v>0</v>
      </c>
      <c r="R25" s="76">
        <f>'форма2.4.'!F18</f>
        <v>0</v>
      </c>
      <c r="S25" s="53">
        <f>IF(Q25=R25,1,IF(R25=0,0,Q25/R25))</f>
        <v>1</v>
      </c>
      <c r="T25" s="55" t="s">
        <v>40</v>
      </c>
      <c r="U25" s="58">
        <f>IF(AND(S25&gt;=80%,S25&lt;=120%),2,IF(S25&lt;80%,1,3))</f>
        <v>2</v>
      </c>
      <c r="V25" s="95">
        <f>'форма2.4.'!G18</f>
        <v>0</v>
      </c>
      <c r="W25" s="76">
        <f>'форма2.4.'!G18</f>
        <v>0</v>
      </c>
      <c r="X25" s="53">
        <f>IF(V25=W25,1,IF(W25=0,0,V25/W25))</f>
        <v>1</v>
      </c>
      <c r="Y25" s="55" t="s">
        <v>40</v>
      </c>
      <c r="Z25" s="58">
        <f>IF(AND(X25&gt;=80%,X25&lt;=120%),2,IF(X25&lt;80%,1,3))</f>
        <v>2</v>
      </c>
    </row>
    <row r="26" spans="1:26" ht="14.25" customHeight="1">
      <c r="A26" s="44"/>
      <c r="B26" s="77"/>
      <c r="C26" s="76"/>
      <c r="D26" s="53"/>
      <c r="E26" s="55"/>
      <c r="F26" s="58"/>
      <c r="G26" s="77"/>
      <c r="H26" s="76"/>
      <c r="I26" s="53"/>
      <c r="J26" s="55"/>
      <c r="K26" s="58"/>
      <c r="L26" s="77"/>
      <c r="M26" s="76"/>
      <c r="N26" s="53"/>
      <c r="O26" s="55"/>
      <c r="P26" s="58"/>
      <c r="Q26" s="77"/>
      <c r="R26" s="76"/>
      <c r="S26" s="53"/>
      <c r="T26" s="55"/>
      <c r="U26" s="58"/>
      <c r="V26" s="77"/>
      <c r="W26" s="76"/>
      <c r="X26" s="53"/>
      <c r="Y26" s="55"/>
      <c r="Z26" s="58"/>
    </row>
    <row r="27" spans="1:26" ht="78.75">
      <c r="A27" s="63" t="s">
        <v>42</v>
      </c>
      <c r="B27" s="55" t="s">
        <v>27</v>
      </c>
      <c r="C27" s="55" t="s">
        <v>27</v>
      </c>
      <c r="D27" s="53" t="s">
        <v>27</v>
      </c>
      <c r="E27" s="55"/>
      <c r="F27" s="65">
        <f>(F29+F30)/2</f>
        <v>2</v>
      </c>
      <c r="G27" s="55" t="s">
        <v>27</v>
      </c>
      <c r="H27" s="55" t="s">
        <v>27</v>
      </c>
      <c r="I27" s="53" t="s">
        <v>27</v>
      </c>
      <c r="J27" s="55"/>
      <c r="K27" s="65">
        <f>(K29+K30)/2</f>
        <v>2</v>
      </c>
      <c r="L27" s="55" t="s">
        <v>27</v>
      </c>
      <c r="M27" s="55" t="s">
        <v>27</v>
      </c>
      <c r="N27" s="53" t="s">
        <v>27</v>
      </c>
      <c r="O27" s="55"/>
      <c r="P27" s="65">
        <f>(P29+P30)/2</f>
        <v>2</v>
      </c>
      <c r="Q27" s="55" t="s">
        <v>27</v>
      </c>
      <c r="R27" s="55" t="s">
        <v>27</v>
      </c>
      <c r="S27" s="53" t="s">
        <v>27</v>
      </c>
      <c r="T27" s="55"/>
      <c r="U27" s="65">
        <f>(U29+U30)/2</f>
        <v>2</v>
      </c>
      <c r="V27" s="55" t="s">
        <v>27</v>
      </c>
      <c r="W27" s="55" t="s">
        <v>27</v>
      </c>
      <c r="X27" s="53" t="s">
        <v>27</v>
      </c>
      <c r="Y27" s="55"/>
      <c r="Z27" s="65">
        <f>(Z29+Z30)/2</f>
        <v>2</v>
      </c>
    </row>
    <row r="28" spans="1:26" ht="15.75">
      <c r="A28" s="44" t="s">
        <v>36</v>
      </c>
      <c r="B28" s="55"/>
      <c r="C28" s="76"/>
      <c r="D28" s="53"/>
      <c r="E28" s="55"/>
      <c r="F28" s="56"/>
      <c r="G28" s="55"/>
      <c r="H28" s="76"/>
      <c r="I28" s="53"/>
      <c r="J28" s="55"/>
      <c r="K28" s="56"/>
      <c r="L28" s="55"/>
      <c r="M28" s="76"/>
      <c r="N28" s="53"/>
      <c r="O28" s="55"/>
      <c r="P28" s="56"/>
      <c r="Q28" s="55"/>
      <c r="R28" s="76"/>
      <c r="S28" s="53"/>
      <c r="T28" s="55"/>
      <c r="U28" s="56"/>
      <c r="V28" s="55"/>
      <c r="W28" s="76"/>
      <c r="X28" s="53"/>
      <c r="Y28" s="55"/>
      <c r="Z28" s="56"/>
    </row>
    <row r="29" spans="1:26" ht="100.5" customHeight="1">
      <c r="A29" s="45" t="s">
        <v>110</v>
      </c>
      <c r="B29" s="92">
        <f>'форма2.4.'!C19</f>
        <v>0</v>
      </c>
      <c r="C29" s="76">
        <f>'форма2.4.'!C19</f>
        <v>0</v>
      </c>
      <c r="D29" s="53">
        <f>IF(B29=C29,1,IF(C29=0,0,B29/C29))</f>
        <v>1</v>
      </c>
      <c r="E29" s="55" t="s">
        <v>40</v>
      </c>
      <c r="F29" s="58">
        <f>IF(AND(D29&gt;=80%,D29&lt;=120%),2,IF(D29&lt;80%,1,3))</f>
        <v>2</v>
      </c>
      <c r="G29" s="92">
        <f>'форма2.4.'!D19</f>
        <v>0</v>
      </c>
      <c r="H29" s="76">
        <f>'форма2.4.'!D19</f>
        <v>0</v>
      </c>
      <c r="I29" s="53">
        <f>IF(G29=H29,1,IF(H29=0,0,G29/H29))</f>
        <v>1</v>
      </c>
      <c r="J29" s="55" t="s">
        <v>40</v>
      </c>
      <c r="K29" s="58">
        <f>IF(AND(I29&gt;=80%,I29&lt;=120%),2,IF(I29&lt;80%,1,3))</f>
        <v>2</v>
      </c>
      <c r="L29" s="92">
        <f>'форма2.4.'!E19</f>
        <v>0</v>
      </c>
      <c r="M29" s="76">
        <f>'форма2.4.'!E19</f>
        <v>0</v>
      </c>
      <c r="N29" s="53">
        <f>IF(L29=M29,1,IF(M29=0,0,L29/M29))</f>
        <v>1</v>
      </c>
      <c r="O29" s="55" t="s">
        <v>40</v>
      </c>
      <c r="P29" s="58">
        <f>IF(AND(N29&gt;=80%,N29&lt;=120%),2,IF(N29&lt;80%,1,3))</f>
        <v>2</v>
      </c>
      <c r="Q29" s="92">
        <f>'форма2.4.'!F19</f>
        <v>0</v>
      </c>
      <c r="R29" s="76">
        <f>'форма2.4.'!F19</f>
        <v>0</v>
      </c>
      <c r="S29" s="53">
        <f>IF(Q29=R29,1,IF(R29=0,0,Q29/R29))</f>
        <v>1</v>
      </c>
      <c r="T29" s="55" t="s">
        <v>40</v>
      </c>
      <c r="U29" s="58">
        <f>IF(AND(S29&gt;=80%,S29&lt;=120%),2,IF(S29&lt;80%,1,3))</f>
        <v>2</v>
      </c>
      <c r="V29" s="92">
        <f>'форма2.4.'!G19</f>
        <v>0</v>
      </c>
      <c r="W29" s="76">
        <f>'форма2.4.'!G19</f>
        <v>0</v>
      </c>
      <c r="X29" s="53">
        <f>IF(V29=W29,1,IF(W29=0,0,V29/W29))</f>
        <v>1</v>
      </c>
      <c r="Y29" s="55" t="s">
        <v>40</v>
      </c>
      <c r="Z29" s="58">
        <f>IF(AND(X29&gt;=80%,X29&lt;=120%),2,IF(X29&lt;80%,1,3))</f>
        <v>2</v>
      </c>
    </row>
    <row r="30" spans="1:26" ht="113.25" customHeight="1">
      <c r="A30" s="45" t="s">
        <v>133</v>
      </c>
      <c r="B30" s="92">
        <f>'форма2.4.'!C20</f>
        <v>0</v>
      </c>
      <c r="C30" s="76">
        <f>'форма2.4.'!C20</f>
        <v>0</v>
      </c>
      <c r="D30" s="53">
        <f>IF(B30=C30,1,IF(C30=0,0,B30/C30))</f>
        <v>1</v>
      </c>
      <c r="E30" s="55" t="s">
        <v>40</v>
      </c>
      <c r="F30" s="58">
        <f>IF(AND(D30&gt;=80%,D30&lt;=120%),2,IF(D30&lt;80%,1,3))</f>
        <v>2</v>
      </c>
      <c r="G30" s="92">
        <f>'форма2.4.'!D20</f>
        <v>0</v>
      </c>
      <c r="H30" s="76">
        <f>'форма2.4.'!D20</f>
        <v>0</v>
      </c>
      <c r="I30" s="53">
        <f>IF(G30=H30,1,IF(H30=0,0,G30/H30))</f>
        <v>1</v>
      </c>
      <c r="J30" s="55" t="s">
        <v>40</v>
      </c>
      <c r="K30" s="58">
        <f>IF(AND(I30&gt;=80%,I30&lt;=120%),2,IF(I30&lt;80%,1,3))</f>
        <v>2</v>
      </c>
      <c r="L30" s="92">
        <f>'форма2.4.'!E20</f>
        <v>0</v>
      </c>
      <c r="M30" s="76">
        <f>'форма2.4.'!E20</f>
        <v>0</v>
      </c>
      <c r="N30" s="53">
        <f>IF(L30=M30,1,IF(M30=0,0,L30/M30))</f>
        <v>1</v>
      </c>
      <c r="O30" s="55" t="s">
        <v>40</v>
      </c>
      <c r="P30" s="58">
        <f>IF(AND(N30&gt;=80%,N30&lt;=120%),2,IF(N30&lt;80%,1,3))</f>
        <v>2</v>
      </c>
      <c r="Q30" s="92">
        <f>'форма2.4.'!F20</f>
        <v>0</v>
      </c>
      <c r="R30" s="76">
        <f>'форма2.4.'!F20</f>
        <v>0</v>
      </c>
      <c r="S30" s="53">
        <f>IF(Q30=R30,1,IF(R30=0,0,Q30/R30))</f>
        <v>1</v>
      </c>
      <c r="T30" s="55" t="s">
        <v>40</v>
      </c>
      <c r="U30" s="58">
        <f>IF(AND(S30&gt;=80%,S30&lt;=120%),2,IF(S30&lt;80%,1,3))</f>
        <v>2</v>
      </c>
      <c r="V30" s="92">
        <f>'форма2.4.'!G20</f>
        <v>0</v>
      </c>
      <c r="W30" s="76">
        <f>'форма2.4.'!G20</f>
        <v>0</v>
      </c>
      <c r="X30" s="53">
        <f>IF(V30=W30,1,IF(W30=0,0,V30/W30))</f>
        <v>1</v>
      </c>
      <c r="Y30" s="55" t="s">
        <v>40</v>
      </c>
      <c r="Z30" s="58">
        <f>IF(AND(X30&gt;=80%,X30&lt;=120%),2,IF(X30&lt;80%,1,3))</f>
        <v>2</v>
      </c>
    </row>
    <row r="31" spans="1:26" ht="23.25" customHeight="1" thickBot="1">
      <c r="A31" s="46" t="s">
        <v>115</v>
      </c>
      <c r="B31" s="59" t="s">
        <v>27</v>
      </c>
      <c r="C31" s="59" t="s">
        <v>27</v>
      </c>
      <c r="D31" s="54" t="s">
        <v>27</v>
      </c>
      <c r="E31" s="59"/>
      <c r="F31" s="64">
        <f>(F8+F17+F22+F23+F24+F27)/6</f>
        <v>2</v>
      </c>
      <c r="G31" s="59" t="s">
        <v>27</v>
      </c>
      <c r="H31" s="59" t="s">
        <v>27</v>
      </c>
      <c r="I31" s="54" t="s">
        <v>27</v>
      </c>
      <c r="J31" s="59"/>
      <c r="K31" s="64">
        <f>(K8+K17+K22+K23+K24+K27)/6</f>
        <v>2</v>
      </c>
      <c r="L31" s="59" t="s">
        <v>27</v>
      </c>
      <c r="M31" s="59" t="s">
        <v>27</v>
      </c>
      <c r="N31" s="54" t="s">
        <v>27</v>
      </c>
      <c r="O31" s="59"/>
      <c r="P31" s="64">
        <f>(P8+P17+P22+P23+P24+P27)/6</f>
        <v>2</v>
      </c>
      <c r="Q31" s="59" t="s">
        <v>27</v>
      </c>
      <c r="R31" s="59" t="s">
        <v>27</v>
      </c>
      <c r="S31" s="54" t="s">
        <v>27</v>
      </c>
      <c r="T31" s="59"/>
      <c r="U31" s="64">
        <f>(U8+U17+U22+U23+U24+U27)/6</f>
        <v>2</v>
      </c>
      <c r="V31" s="59" t="s">
        <v>27</v>
      </c>
      <c r="W31" s="59" t="s">
        <v>27</v>
      </c>
      <c r="X31" s="54" t="s">
        <v>27</v>
      </c>
      <c r="Y31" s="59"/>
      <c r="Z31" s="64">
        <f>(Z8+Z17+Z22+Z23+Z24+Z27)/6</f>
        <v>2</v>
      </c>
    </row>
    <row r="32" spans="1:24" ht="23.25" customHeight="1" thickBot="1">
      <c r="A32" s="90"/>
      <c r="B32" s="90" t="s">
        <v>135</v>
      </c>
      <c r="C32" s="91"/>
      <c r="D32" s="91"/>
      <c r="E32" s="91"/>
      <c r="F32" s="91"/>
      <c r="G32" s="2"/>
      <c r="H32" s="2"/>
      <c r="I32" s="91"/>
      <c r="J32" s="2"/>
      <c r="K32" s="2"/>
      <c r="L32" s="2"/>
      <c r="M32" s="2"/>
      <c r="N32" s="91"/>
      <c r="O32" s="2"/>
      <c r="P32" s="2"/>
      <c r="S32" s="91"/>
      <c r="X32" s="91"/>
    </row>
    <row r="33" spans="1:26" ht="15.75" customHeight="1">
      <c r="A33" s="215" t="s">
        <v>44</v>
      </c>
      <c r="B33" s="211" t="s">
        <v>21</v>
      </c>
      <c r="C33" s="212"/>
      <c r="D33" s="213" t="s">
        <v>22</v>
      </c>
      <c r="E33" s="213" t="s">
        <v>23</v>
      </c>
      <c r="F33" s="209" t="s">
        <v>24</v>
      </c>
      <c r="G33" s="211" t="s">
        <v>21</v>
      </c>
      <c r="H33" s="212"/>
      <c r="I33" s="213" t="s">
        <v>22</v>
      </c>
      <c r="J33" s="213" t="s">
        <v>23</v>
      </c>
      <c r="K33" s="209" t="s">
        <v>24</v>
      </c>
      <c r="L33" s="211" t="s">
        <v>21</v>
      </c>
      <c r="M33" s="212"/>
      <c r="N33" s="213" t="s">
        <v>22</v>
      </c>
      <c r="O33" s="213" t="s">
        <v>23</v>
      </c>
      <c r="P33" s="209" t="s">
        <v>24</v>
      </c>
      <c r="Q33" s="211" t="s">
        <v>21</v>
      </c>
      <c r="R33" s="212"/>
      <c r="S33" s="213" t="s">
        <v>22</v>
      </c>
      <c r="T33" s="213" t="s">
        <v>23</v>
      </c>
      <c r="U33" s="209" t="s">
        <v>24</v>
      </c>
      <c r="V33" s="211" t="s">
        <v>21</v>
      </c>
      <c r="W33" s="212"/>
      <c r="X33" s="213" t="s">
        <v>22</v>
      </c>
      <c r="Y33" s="213" t="s">
        <v>23</v>
      </c>
      <c r="Z33" s="209" t="s">
        <v>24</v>
      </c>
    </row>
    <row r="34" spans="1:26" ht="47.25">
      <c r="A34" s="216"/>
      <c r="B34" s="38" t="s">
        <v>99</v>
      </c>
      <c r="C34" s="38" t="s">
        <v>25</v>
      </c>
      <c r="D34" s="214"/>
      <c r="E34" s="214"/>
      <c r="F34" s="210"/>
      <c r="G34" s="38" t="s">
        <v>99</v>
      </c>
      <c r="H34" s="38" t="s">
        <v>25</v>
      </c>
      <c r="I34" s="214"/>
      <c r="J34" s="214"/>
      <c r="K34" s="210"/>
      <c r="L34" s="38" t="s">
        <v>99</v>
      </c>
      <c r="M34" s="38" t="s">
        <v>25</v>
      </c>
      <c r="N34" s="214"/>
      <c r="O34" s="214"/>
      <c r="P34" s="210"/>
      <c r="Q34" s="38" t="s">
        <v>99</v>
      </c>
      <c r="R34" s="38" t="s">
        <v>25</v>
      </c>
      <c r="S34" s="214"/>
      <c r="T34" s="214"/>
      <c r="U34" s="210"/>
      <c r="V34" s="38" t="s">
        <v>99</v>
      </c>
      <c r="W34" s="38" t="s">
        <v>25</v>
      </c>
      <c r="X34" s="214"/>
      <c r="Y34" s="214"/>
      <c r="Z34" s="210"/>
    </row>
    <row r="35" spans="1:26" ht="15.75">
      <c r="A35" s="105">
        <v>1</v>
      </c>
      <c r="B35" s="80">
        <v>2</v>
      </c>
      <c r="C35" s="80">
        <v>3</v>
      </c>
      <c r="D35" s="80">
        <v>4</v>
      </c>
      <c r="E35" s="80">
        <v>5</v>
      </c>
      <c r="F35" s="106">
        <v>6</v>
      </c>
      <c r="G35" s="80">
        <v>2</v>
      </c>
      <c r="H35" s="80">
        <v>3</v>
      </c>
      <c r="I35" s="80">
        <v>4</v>
      </c>
      <c r="J35" s="80">
        <v>5</v>
      </c>
      <c r="K35" s="106">
        <v>6</v>
      </c>
      <c r="L35" s="80">
        <v>2</v>
      </c>
      <c r="M35" s="80">
        <v>3</v>
      </c>
      <c r="N35" s="80">
        <v>4</v>
      </c>
      <c r="O35" s="80">
        <v>5</v>
      </c>
      <c r="P35" s="106">
        <v>6</v>
      </c>
      <c r="Q35" s="80">
        <v>2</v>
      </c>
      <c r="R35" s="80">
        <v>3</v>
      </c>
      <c r="S35" s="80">
        <v>4</v>
      </c>
      <c r="T35" s="80">
        <v>5</v>
      </c>
      <c r="U35" s="106">
        <v>6</v>
      </c>
      <c r="V35" s="80">
        <v>2</v>
      </c>
      <c r="W35" s="80">
        <v>3</v>
      </c>
      <c r="X35" s="80">
        <v>4</v>
      </c>
      <c r="Y35" s="80">
        <v>5</v>
      </c>
      <c r="Z35" s="106">
        <v>6</v>
      </c>
    </row>
    <row r="36" spans="1:26" ht="47.25">
      <c r="A36" s="63" t="s">
        <v>141</v>
      </c>
      <c r="B36" s="81" t="s">
        <v>27</v>
      </c>
      <c r="C36" s="81" t="s">
        <v>27</v>
      </c>
      <c r="D36" s="82" t="s">
        <v>27</v>
      </c>
      <c r="E36" s="38"/>
      <c r="F36" s="107">
        <f>(F38+F39+F42)/3</f>
        <v>0.5</v>
      </c>
      <c r="G36" s="81" t="s">
        <v>27</v>
      </c>
      <c r="H36" s="81" t="s">
        <v>27</v>
      </c>
      <c r="I36" s="82" t="s">
        <v>27</v>
      </c>
      <c r="J36" s="38"/>
      <c r="K36" s="107">
        <f>(K38+K39+K42)/3</f>
        <v>0.5</v>
      </c>
      <c r="L36" s="81" t="s">
        <v>27</v>
      </c>
      <c r="M36" s="81" t="s">
        <v>27</v>
      </c>
      <c r="N36" s="82" t="s">
        <v>27</v>
      </c>
      <c r="O36" s="38"/>
      <c r="P36" s="107">
        <f>(P38+P39+P42)/3</f>
        <v>0.5</v>
      </c>
      <c r="Q36" s="81" t="s">
        <v>27</v>
      </c>
      <c r="R36" s="81" t="s">
        <v>27</v>
      </c>
      <c r="S36" s="82" t="s">
        <v>27</v>
      </c>
      <c r="T36" s="38"/>
      <c r="U36" s="107">
        <f>(U38+U39+U42)/3</f>
        <v>0.5</v>
      </c>
      <c r="V36" s="81" t="s">
        <v>27</v>
      </c>
      <c r="W36" s="81" t="s">
        <v>27</v>
      </c>
      <c r="X36" s="82" t="s">
        <v>27</v>
      </c>
      <c r="Y36" s="38"/>
      <c r="Z36" s="107">
        <f>(Z38+Z39+Z42)/3</f>
        <v>0.5</v>
      </c>
    </row>
    <row r="37" spans="1:26" ht="15.75">
      <c r="A37" s="44" t="s">
        <v>36</v>
      </c>
      <c r="B37" s="38"/>
      <c r="C37" s="38"/>
      <c r="D37" s="82"/>
      <c r="E37" s="38"/>
      <c r="F37" s="108"/>
      <c r="G37" s="38"/>
      <c r="H37" s="38"/>
      <c r="I37" s="82"/>
      <c r="J37" s="38"/>
      <c r="K37" s="108"/>
      <c r="L37" s="38"/>
      <c r="M37" s="38"/>
      <c r="N37" s="82"/>
      <c r="O37" s="38"/>
      <c r="P37" s="108"/>
      <c r="Q37" s="38"/>
      <c r="R37" s="38"/>
      <c r="S37" s="82"/>
      <c r="T37" s="38"/>
      <c r="U37" s="108"/>
      <c r="V37" s="38"/>
      <c r="W37" s="38"/>
      <c r="X37" s="82"/>
      <c r="Y37" s="38"/>
      <c r="Z37" s="108"/>
    </row>
    <row r="38" spans="1:26" ht="78.75">
      <c r="A38" s="45" t="s">
        <v>142</v>
      </c>
      <c r="B38" s="85">
        <f>'форма2.4.'!C22</f>
        <v>30</v>
      </c>
      <c r="C38" s="83">
        <f>'форма2.4.'!C22</f>
        <v>30</v>
      </c>
      <c r="D38" s="53">
        <f aca="true" t="shared" si="6" ref="D38:D44">IF(B38=C38,1,IF(C38=0,0,B38/C38))</f>
        <v>1</v>
      </c>
      <c r="E38" s="47" t="s">
        <v>40</v>
      </c>
      <c r="F38" s="58">
        <f>IF(AND(D38&gt;=80%,D38&lt;=120%),0.5,IF(D38&lt;80%,0.25,0.75))</f>
        <v>0.5</v>
      </c>
      <c r="G38" s="85">
        <f>'форма2.4.'!D22</f>
        <v>30</v>
      </c>
      <c r="H38" s="83">
        <f>'форма2.4.'!D22</f>
        <v>30</v>
      </c>
      <c r="I38" s="53">
        <f aca="true" t="shared" si="7" ref="I38:I44">IF(G38=H38,1,IF(H38=0,0,G38/H38))</f>
        <v>1</v>
      </c>
      <c r="J38" s="47" t="s">
        <v>40</v>
      </c>
      <c r="K38" s="58">
        <f>IF(AND(I38&gt;=80%,I38&lt;=120%),0.5,IF(I38&lt;80%,0.25,0.75))</f>
        <v>0.5</v>
      </c>
      <c r="L38" s="85">
        <f>'форма2.4.'!E22</f>
        <v>30</v>
      </c>
      <c r="M38" s="83">
        <f>'форма2.4.'!E22</f>
        <v>30</v>
      </c>
      <c r="N38" s="53">
        <f aca="true" t="shared" si="8" ref="N38:N44">IF(L38=M38,1,IF(M38=0,0,L38/M38))</f>
        <v>1</v>
      </c>
      <c r="O38" s="47" t="s">
        <v>40</v>
      </c>
      <c r="P38" s="58">
        <f>IF(AND(N38&gt;=80%,N38&lt;=120%),0.5,IF(N38&lt;80%,0.25,0.75))</f>
        <v>0.5</v>
      </c>
      <c r="Q38" s="85">
        <f>'форма2.4.'!F22</f>
        <v>0</v>
      </c>
      <c r="R38" s="83">
        <f>'форма2.4.'!F22</f>
        <v>0</v>
      </c>
      <c r="S38" s="53">
        <f>IF(Q38=R38,1,IF(R38=0,0,Q38/R38))</f>
        <v>1</v>
      </c>
      <c r="T38" s="47" t="s">
        <v>40</v>
      </c>
      <c r="U38" s="58">
        <f>IF(AND(S38&gt;=80%,S38&lt;=120%),0.5,IF(S38&lt;80%,0.25,0.75))</f>
        <v>0.5</v>
      </c>
      <c r="V38" s="85">
        <f>'форма2.4.'!G22</f>
        <v>0</v>
      </c>
      <c r="W38" s="83">
        <f>'форма2.4.'!G22</f>
        <v>0</v>
      </c>
      <c r="X38" s="53">
        <f>IF(V38=W38,1,IF(W38=0,0,V38/W38))</f>
        <v>1</v>
      </c>
      <c r="Y38" s="47" t="s">
        <v>40</v>
      </c>
      <c r="Z38" s="58">
        <f>IF(AND(X38&gt;=80%,X38&lt;=120%),0.5,IF(X38&lt;80%,0.25,0.75))</f>
        <v>0.5</v>
      </c>
    </row>
    <row r="39" spans="1:26" ht="47.25">
      <c r="A39" s="109" t="s">
        <v>143</v>
      </c>
      <c r="B39" s="81" t="s">
        <v>27</v>
      </c>
      <c r="C39" s="81" t="s">
        <v>27</v>
      </c>
      <c r="D39" s="84">
        <f>(D40+D41)/2</f>
        <v>1</v>
      </c>
      <c r="E39" s="47" t="s">
        <v>40</v>
      </c>
      <c r="F39" s="58">
        <f>IF(AND(D39&gt;=80%,D39&lt;=120%),0.5,IF(D39&lt;80%,0.25,0.75))</f>
        <v>0.5</v>
      </c>
      <c r="G39" s="81" t="s">
        <v>27</v>
      </c>
      <c r="H39" s="81" t="s">
        <v>27</v>
      </c>
      <c r="I39" s="84">
        <f>(I40+I41)/2</f>
        <v>1</v>
      </c>
      <c r="J39" s="47" t="s">
        <v>40</v>
      </c>
      <c r="K39" s="58">
        <f>IF(AND(I39&gt;=80%,I39&lt;=120%),0.5,IF(I39&lt;80%,0.25,0.75))</f>
        <v>0.5</v>
      </c>
      <c r="L39" s="81" t="s">
        <v>27</v>
      </c>
      <c r="M39" s="81" t="s">
        <v>27</v>
      </c>
      <c r="N39" s="84">
        <f>(N40+N41)/2</f>
        <v>1</v>
      </c>
      <c r="O39" s="47" t="s">
        <v>40</v>
      </c>
      <c r="P39" s="58">
        <f>IF(AND(N39&gt;=80%,N39&lt;=120%),0.5,IF(N39&lt;80%,0.25,0.75))</f>
        <v>0.5</v>
      </c>
      <c r="Q39" s="81" t="s">
        <v>27</v>
      </c>
      <c r="R39" s="81" t="s">
        <v>27</v>
      </c>
      <c r="S39" s="84">
        <f>(S40+S41)/2</f>
        <v>1</v>
      </c>
      <c r="T39" s="47" t="s">
        <v>40</v>
      </c>
      <c r="U39" s="58">
        <f>IF(AND(S39&gt;=80%,S39&lt;=120%),0.5,IF(S39&lt;80%,0.25,0.75))</f>
        <v>0.5</v>
      </c>
      <c r="V39" s="81" t="s">
        <v>27</v>
      </c>
      <c r="W39" s="81" t="s">
        <v>27</v>
      </c>
      <c r="X39" s="84">
        <f>(X40+X41)/2</f>
        <v>1</v>
      </c>
      <c r="Y39" s="47" t="s">
        <v>40</v>
      </c>
      <c r="Z39" s="58">
        <f>IF(AND(X39&gt;=80%,X39&lt;=120%),0.5,IF(X39&lt;80%,0.25,0.75))</f>
        <v>0.5</v>
      </c>
    </row>
    <row r="40" spans="1:26" ht="63">
      <c r="A40" s="44" t="s">
        <v>45</v>
      </c>
      <c r="B40" s="86">
        <f>'форма2.4.'!C23</f>
        <v>14</v>
      </c>
      <c r="C40" s="83">
        <f>'форма2.4.'!C23</f>
        <v>14</v>
      </c>
      <c r="D40" s="53">
        <f t="shared" si="6"/>
        <v>1</v>
      </c>
      <c r="E40" s="47"/>
      <c r="F40" s="58"/>
      <c r="G40" s="86">
        <f>'форма2.4.'!D23</f>
        <v>14</v>
      </c>
      <c r="H40" s="83">
        <f>'форма2.4.'!D23</f>
        <v>14</v>
      </c>
      <c r="I40" s="53">
        <f t="shared" si="7"/>
        <v>1</v>
      </c>
      <c r="J40" s="47"/>
      <c r="K40" s="58"/>
      <c r="L40" s="86">
        <f>'форма2.4.'!E23</f>
        <v>14</v>
      </c>
      <c r="M40" s="83">
        <f>'форма2.4.'!E23</f>
        <v>14</v>
      </c>
      <c r="N40" s="53">
        <f t="shared" si="8"/>
        <v>1</v>
      </c>
      <c r="O40" s="47"/>
      <c r="P40" s="58"/>
      <c r="Q40" s="86">
        <f>'форма2.4.'!F23</f>
        <v>0</v>
      </c>
      <c r="R40" s="83">
        <f>'форма2.4.'!F23</f>
        <v>0</v>
      </c>
      <c r="S40" s="53">
        <f>IF(Q40=R40,1,IF(R40=0,0,Q40/R40))</f>
        <v>1</v>
      </c>
      <c r="T40" s="47"/>
      <c r="U40" s="58"/>
      <c r="V40" s="86">
        <f>'форма2.4.'!G23</f>
        <v>0</v>
      </c>
      <c r="W40" s="83">
        <f>'форма2.4.'!G23</f>
        <v>0</v>
      </c>
      <c r="X40" s="53">
        <f>IF(V40=W40,1,IF(W40=0,0,V40/W40))</f>
        <v>1</v>
      </c>
      <c r="Y40" s="47"/>
      <c r="Z40" s="58"/>
    </row>
    <row r="41" spans="1:26" ht="15.75">
      <c r="A41" s="44" t="s">
        <v>46</v>
      </c>
      <c r="B41" s="86">
        <f>'форма2.4.'!C24</f>
        <v>60</v>
      </c>
      <c r="C41" s="83">
        <f>'форма2.4.'!C24</f>
        <v>60</v>
      </c>
      <c r="D41" s="53">
        <f t="shared" si="6"/>
        <v>1</v>
      </c>
      <c r="E41" s="47"/>
      <c r="F41" s="58"/>
      <c r="G41" s="86">
        <f>'форма2.4.'!D24</f>
        <v>60</v>
      </c>
      <c r="H41" s="83">
        <f>'форма2.4.'!D24</f>
        <v>60</v>
      </c>
      <c r="I41" s="53">
        <f t="shared" si="7"/>
        <v>1</v>
      </c>
      <c r="J41" s="47"/>
      <c r="K41" s="58"/>
      <c r="L41" s="86">
        <f>'форма2.4.'!E24</f>
        <v>60</v>
      </c>
      <c r="M41" s="83">
        <f>'форма2.4.'!E24</f>
        <v>60</v>
      </c>
      <c r="N41" s="53">
        <f t="shared" si="8"/>
        <v>1</v>
      </c>
      <c r="O41" s="47"/>
      <c r="P41" s="58"/>
      <c r="Q41" s="86">
        <f>'форма2.4.'!F24</f>
        <v>0</v>
      </c>
      <c r="R41" s="83">
        <f>'форма2.4.'!F24</f>
        <v>0</v>
      </c>
      <c r="S41" s="53">
        <f>IF(Q41=R41,1,IF(R41=0,0,Q41/R41))</f>
        <v>1</v>
      </c>
      <c r="T41" s="47"/>
      <c r="U41" s="58"/>
      <c r="V41" s="86">
        <f>'форма2.4.'!G24</f>
        <v>0</v>
      </c>
      <c r="W41" s="83">
        <f>'форма2.4.'!G24</f>
        <v>0</v>
      </c>
      <c r="X41" s="53">
        <f>IF(V41=W41,1,IF(W41=0,0,V41/W41))</f>
        <v>1</v>
      </c>
      <c r="Y41" s="47"/>
      <c r="Z41" s="58"/>
    </row>
    <row r="42" spans="1:26" ht="126">
      <c r="A42" s="45" t="s">
        <v>144</v>
      </c>
      <c r="B42" s="53">
        <f>'форма2.4.'!C25</f>
        <v>0</v>
      </c>
      <c r="C42" s="53">
        <f>'форма2.4.'!C25</f>
        <v>0</v>
      </c>
      <c r="D42" s="53">
        <f t="shared" si="6"/>
        <v>1</v>
      </c>
      <c r="E42" s="47" t="s">
        <v>40</v>
      </c>
      <c r="F42" s="58">
        <f>IF(AND(D42&gt;=80%,D42&lt;=120%),0.5,IF(D42&lt;80%,0.25,0.75))</f>
        <v>0.5</v>
      </c>
      <c r="G42" s="86">
        <f>'форма2.4.'!D25</f>
        <v>0</v>
      </c>
      <c r="H42" s="83">
        <f>'форма2.4.'!D25</f>
        <v>0</v>
      </c>
      <c r="I42" s="53">
        <f t="shared" si="7"/>
        <v>1</v>
      </c>
      <c r="J42" s="47" t="s">
        <v>40</v>
      </c>
      <c r="K42" s="58">
        <f>IF(AND(I42&gt;=80%,I42&lt;=120%),0.5,IF(I42&lt;80%,0.25,0.75))</f>
        <v>0.5</v>
      </c>
      <c r="L42" s="86">
        <f>'форма2.4.'!E25</f>
        <v>0</v>
      </c>
      <c r="M42" s="83">
        <f>'форма2.4.'!E25</f>
        <v>0</v>
      </c>
      <c r="N42" s="53">
        <f t="shared" si="8"/>
        <v>1</v>
      </c>
      <c r="O42" s="47" t="s">
        <v>40</v>
      </c>
      <c r="P42" s="58">
        <f>IF(AND(N42&gt;=80%,N42&lt;=120%),0.5,IF(N42&lt;80%,0.25,0.75))</f>
        <v>0.5</v>
      </c>
      <c r="Q42" s="86">
        <f>'форма2.4.'!F25</f>
        <v>0</v>
      </c>
      <c r="R42" s="83">
        <f>'форма2.4.'!F25</f>
        <v>0</v>
      </c>
      <c r="S42" s="53">
        <f>IF(Q42=R42,1,IF(R42=0,0,Q42/R42))</f>
        <v>1</v>
      </c>
      <c r="T42" s="47" t="s">
        <v>40</v>
      </c>
      <c r="U42" s="58">
        <f>IF(AND(S42&gt;=80%,S42&lt;=120%),0.5,IF(S42&lt;80%,0.25,0.75))</f>
        <v>0.5</v>
      </c>
      <c r="V42" s="86">
        <f>'форма2.4.'!G25</f>
        <v>0</v>
      </c>
      <c r="W42" s="83">
        <f>'форма2.4.'!G25</f>
        <v>0</v>
      </c>
      <c r="X42" s="53">
        <f>IF(V42=W42,1,IF(W42=0,0,V42/W42))</f>
        <v>1</v>
      </c>
      <c r="Y42" s="47" t="s">
        <v>40</v>
      </c>
      <c r="Z42" s="58">
        <f>IF(AND(X42&gt;=80%,X42&lt;=120%),0.5,IF(X42&lt;80%,0.25,0.75))</f>
        <v>0.5</v>
      </c>
    </row>
    <row r="43" spans="1:26" ht="63">
      <c r="A43" s="63" t="s">
        <v>145</v>
      </c>
      <c r="B43" s="81" t="s">
        <v>27</v>
      </c>
      <c r="C43" s="81" t="s">
        <v>27</v>
      </c>
      <c r="D43" s="82">
        <f>D44</f>
        <v>1</v>
      </c>
      <c r="E43" s="38" t="s">
        <v>40</v>
      </c>
      <c r="F43" s="58">
        <f>IF(AND(D43&gt;=80%,D43&lt;=120%),0.5,IF(D43&lt;80%,0.25,0.75))</f>
        <v>0.5</v>
      </c>
      <c r="G43" s="81" t="s">
        <v>27</v>
      </c>
      <c r="H43" s="81" t="s">
        <v>27</v>
      </c>
      <c r="I43" s="82">
        <f>I44</f>
        <v>1</v>
      </c>
      <c r="J43" s="38" t="s">
        <v>40</v>
      </c>
      <c r="K43" s="58">
        <f>IF(AND(I43&gt;=80%,I43&lt;=120%),0.5,IF(I43&lt;80%,0.25,0.75))</f>
        <v>0.5</v>
      </c>
      <c r="L43" s="81" t="s">
        <v>27</v>
      </c>
      <c r="M43" s="81" t="s">
        <v>27</v>
      </c>
      <c r="N43" s="82">
        <f>N44</f>
        <v>1</v>
      </c>
      <c r="O43" s="38" t="s">
        <v>40</v>
      </c>
      <c r="P43" s="58">
        <f>IF(AND(N43&gt;=80%,N43&lt;=120%),0.5,IF(N43&lt;80%,0.25,0.75))</f>
        <v>0.5</v>
      </c>
      <c r="Q43" s="81" t="s">
        <v>27</v>
      </c>
      <c r="R43" s="81" t="s">
        <v>27</v>
      </c>
      <c r="S43" s="82">
        <f>S44</f>
        <v>1</v>
      </c>
      <c r="T43" s="38" t="s">
        <v>40</v>
      </c>
      <c r="U43" s="58">
        <f>IF(AND(S43&gt;=80%,S43&lt;=120%),0.5,IF(S43&lt;80%,0.25,0.75))</f>
        <v>0.5</v>
      </c>
      <c r="V43" s="81" t="s">
        <v>27</v>
      </c>
      <c r="W43" s="81" t="s">
        <v>27</v>
      </c>
      <c r="X43" s="82">
        <f>X44</f>
        <v>1</v>
      </c>
      <c r="Y43" s="38" t="s">
        <v>40</v>
      </c>
      <c r="Z43" s="58">
        <f>IF(AND(X43&gt;=80%,X43&lt;=120%),0.5,IF(X43&lt;80%,0.25,0.75))</f>
        <v>0.5</v>
      </c>
    </row>
    <row r="44" spans="1:26" ht="63">
      <c r="A44" s="44" t="s">
        <v>146</v>
      </c>
      <c r="B44" s="87">
        <f>'форма2.4.'!C26</f>
        <v>0</v>
      </c>
      <c r="C44" s="53">
        <f>'форма2.4.'!C26</f>
        <v>0</v>
      </c>
      <c r="D44" s="53">
        <f t="shared" si="6"/>
        <v>1</v>
      </c>
      <c r="E44" s="38" t="s">
        <v>40</v>
      </c>
      <c r="F44" s="58">
        <f>IF(AND(D44&gt;=80%,D44&lt;=120%),0.5,IF(D44&lt;80%,0.25,0.75))</f>
        <v>0.5</v>
      </c>
      <c r="G44" s="87">
        <f>'форма2.4.'!D26</f>
        <v>0</v>
      </c>
      <c r="H44" s="87">
        <f>'форма2.4.'!D26</f>
        <v>0</v>
      </c>
      <c r="I44" s="53">
        <f t="shared" si="7"/>
        <v>1</v>
      </c>
      <c r="J44" s="38" t="s">
        <v>40</v>
      </c>
      <c r="K44" s="58">
        <f>IF(AND(I44&gt;=80%,I44&lt;=120%),0.5,IF(I44&lt;80%,0.25,0.75))</f>
        <v>0.5</v>
      </c>
      <c r="L44" s="87">
        <f>'форма2.4.'!E26</f>
        <v>0</v>
      </c>
      <c r="M44" s="87">
        <f>'форма2.4.'!E26</f>
        <v>0</v>
      </c>
      <c r="N44" s="53">
        <f t="shared" si="8"/>
        <v>1</v>
      </c>
      <c r="O44" s="38" t="s">
        <v>40</v>
      </c>
      <c r="P44" s="58">
        <f>IF(AND(N44&gt;=80%,N44&lt;=120%),0.5,IF(N44&lt;80%,0.25,0.75))</f>
        <v>0.5</v>
      </c>
      <c r="Q44" s="87">
        <f>'форма2.4.'!F26</f>
        <v>0</v>
      </c>
      <c r="R44" s="87">
        <f>'форма2.4.'!F26</f>
        <v>0</v>
      </c>
      <c r="S44" s="53">
        <f>IF(Q44=R44,1,IF(R44=0,0,Q44/R44))</f>
        <v>1</v>
      </c>
      <c r="T44" s="38" t="s">
        <v>40</v>
      </c>
      <c r="U44" s="58">
        <f>IF(AND(S44&gt;=80%,S44&lt;=120%),0.5,IF(S44&lt;80%,0.25,0.75))</f>
        <v>0.5</v>
      </c>
      <c r="V44" s="87">
        <f>'форма2.4.'!G26</f>
        <v>0</v>
      </c>
      <c r="W44" s="87">
        <f>'форма2.4.'!G26</f>
        <v>0</v>
      </c>
      <c r="X44" s="53">
        <f>IF(V44=W44,1,IF(W44=0,0,V44/W44))</f>
        <v>1</v>
      </c>
      <c r="Y44" s="38" t="s">
        <v>40</v>
      </c>
      <c r="Z44" s="58">
        <f>IF(AND(X44&gt;=80%,X44&lt;=120%),0.5,IF(X44&lt;80%,0.25,0.75))</f>
        <v>0.5</v>
      </c>
    </row>
    <row r="45" spans="1:26" ht="47.25">
      <c r="A45" s="63" t="s">
        <v>147</v>
      </c>
      <c r="B45" s="81" t="s">
        <v>27</v>
      </c>
      <c r="C45" s="81" t="s">
        <v>27</v>
      </c>
      <c r="D45" s="82" t="s">
        <v>27</v>
      </c>
      <c r="E45" s="38"/>
      <c r="F45" s="107">
        <f>(F47+F48)/2</f>
        <v>0.5</v>
      </c>
      <c r="G45" s="81" t="s">
        <v>27</v>
      </c>
      <c r="H45" s="81" t="s">
        <v>27</v>
      </c>
      <c r="I45" s="82" t="s">
        <v>27</v>
      </c>
      <c r="J45" s="38"/>
      <c r="K45" s="107">
        <f>(K47+K48)/2</f>
        <v>0.5</v>
      </c>
      <c r="L45" s="81" t="s">
        <v>27</v>
      </c>
      <c r="M45" s="81" t="s">
        <v>27</v>
      </c>
      <c r="N45" s="82" t="s">
        <v>27</v>
      </c>
      <c r="O45" s="38"/>
      <c r="P45" s="107">
        <f>(P47+P48)/2</f>
        <v>0.5</v>
      </c>
      <c r="Q45" s="81" t="s">
        <v>27</v>
      </c>
      <c r="R45" s="81" t="s">
        <v>27</v>
      </c>
      <c r="S45" s="82" t="s">
        <v>27</v>
      </c>
      <c r="T45" s="38"/>
      <c r="U45" s="107">
        <f>(U47+U48)/2</f>
        <v>0.5</v>
      </c>
      <c r="V45" s="81" t="s">
        <v>27</v>
      </c>
      <c r="W45" s="81" t="s">
        <v>27</v>
      </c>
      <c r="X45" s="82" t="s">
        <v>27</v>
      </c>
      <c r="Y45" s="38"/>
      <c r="Z45" s="107">
        <f>(Z47+Z48)/2</f>
        <v>0.5</v>
      </c>
    </row>
    <row r="46" spans="1:26" ht="15.75">
      <c r="A46" s="44" t="s">
        <v>36</v>
      </c>
      <c r="B46" s="38"/>
      <c r="C46" s="83"/>
      <c r="D46" s="82"/>
      <c r="E46" s="38"/>
      <c r="F46" s="58"/>
      <c r="G46" s="38"/>
      <c r="H46" s="83"/>
      <c r="I46" s="82"/>
      <c r="J46" s="38"/>
      <c r="K46" s="58"/>
      <c r="L46" s="38"/>
      <c r="M46" s="83"/>
      <c r="N46" s="82"/>
      <c r="O46" s="38"/>
      <c r="P46" s="58"/>
      <c r="Q46" s="38"/>
      <c r="R46" s="83"/>
      <c r="S46" s="82"/>
      <c r="T46" s="38"/>
      <c r="U46" s="58"/>
      <c r="V46" s="38"/>
      <c r="W46" s="83"/>
      <c r="X46" s="82"/>
      <c r="Y46" s="38"/>
      <c r="Z46" s="58"/>
    </row>
    <row r="47" spans="1:26" ht="78.75">
      <c r="A47" s="45" t="s">
        <v>148</v>
      </c>
      <c r="B47" s="85">
        <f>'форма2.4.'!C27</f>
        <v>0</v>
      </c>
      <c r="C47" s="83">
        <f>'форма2.4.'!C27</f>
        <v>0</v>
      </c>
      <c r="D47" s="53">
        <f>IF(B47=C47,1,IF(C47=0,0,B47/C47))</f>
        <v>1</v>
      </c>
      <c r="E47" s="47" t="s">
        <v>29</v>
      </c>
      <c r="F47" s="58">
        <f>IF(AND(D47&gt;=80%,D47&lt;=120%),0.5,IF(D47&lt;80%,0.75,0.25))</f>
        <v>0.5</v>
      </c>
      <c r="G47" s="85">
        <f>'форма2.4.'!D27</f>
        <v>1</v>
      </c>
      <c r="H47" s="85">
        <f>'форма2.4.'!D27</f>
        <v>1</v>
      </c>
      <c r="I47" s="53">
        <f>IF(G47=H47,1,IF(H47=0,0,G47/H47))</f>
        <v>1</v>
      </c>
      <c r="J47" s="47" t="s">
        <v>29</v>
      </c>
      <c r="K47" s="58">
        <f>IF(AND(I47&gt;=80%,I47&lt;=120%),0.5,IF(I47&lt;80%,0.75,0.25))</f>
        <v>0.5</v>
      </c>
      <c r="L47" s="85">
        <f>'форма2.4.'!E27</f>
        <v>1</v>
      </c>
      <c r="M47" s="85">
        <f>'форма2.4.'!E27</f>
        <v>1</v>
      </c>
      <c r="N47" s="53">
        <f>IF(L47=M47,1,IF(M47=0,0,L47/M47))</f>
        <v>1</v>
      </c>
      <c r="O47" s="47" t="s">
        <v>29</v>
      </c>
      <c r="P47" s="58">
        <f>IF(AND(N47&gt;=80%,N47&lt;=120%),0.5,IF(N47&lt;80%,0.75,0.25))</f>
        <v>0.5</v>
      </c>
      <c r="Q47" s="85">
        <f>'форма2.4.'!F27</f>
        <v>0</v>
      </c>
      <c r="R47" s="85">
        <f>'форма2.4.'!F27</f>
        <v>0</v>
      </c>
      <c r="S47" s="53">
        <f>IF(Q47=R47,1,IF(R47=0,0,Q47/R47))</f>
        <v>1</v>
      </c>
      <c r="T47" s="47" t="s">
        <v>29</v>
      </c>
      <c r="U47" s="58">
        <f>IF(AND(S47&gt;=80%,S47&lt;=120%),0.5,IF(S47&lt;80%,0.75,0.25))</f>
        <v>0.5</v>
      </c>
      <c r="V47" s="85">
        <f>'форма2.4.'!G27</f>
        <v>0</v>
      </c>
      <c r="W47" s="85">
        <f>'форма2.4.'!G27</f>
        <v>0</v>
      </c>
      <c r="X47" s="53">
        <f>IF(V47=W47,1,IF(W47=0,0,V47/W47))</f>
        <v>1</v>
      </c>
      <c r="Y47" s="47" t="s">
        <v>29</v>
      </c>
      <c r="Z47" s="58">
        <f>IF(AND(X47&gt;=80%,X47&lt;=120%),0.5,IF(X47&lt;80%,0.75,0.25))</f>
        <v>0.5</v>
      </c>
    </row>
    <row r="48" spans="1:26" ht="110.25">
      <c r="A48" s="45" t="s">
        <v>149</v>
      </c>
      <c r="B48" s="53">
        <f>'форма2.4.'!C28</f>
        <v>0</v>
      </c>
      <c r="C48" s="53">
        <f>'форма2.4.'!C28</f>
        <v>0</v>
      </c>
      <c r="D48" s="53">
        <f>IF(B48=C48,1,IF(C48=0,0,B48/C48))</f>
        <v>1</v>
      </c>
      <c r="E48" s="47" t="s">
        <v>40</v>
      </c>
      <c r="F48" s="58">
        <f>IF(AND(D48&gt;=80%,D48&lt;=120%),0.5,IF(D48&lt;80%,0.25,0.75))</f>
        <v>0.5</v>
      </c>
      <c r="G48" s="85">
        <f>'форма2.4.'!D28</f>
        <v>0</v>
      </c>
      <c r="H48" s="85">
        <f>'форма2.4.'!D28</f>
        <v>0</v>
      </c>
      <c r="I48" s="53">
        <f>IF(G48=H48,1,IF(H48=0,0,G48/H48))</f>
        <v>1</v>
      </c>
      <c r="J48" s="47" t="s">
        <v>40</v>
      </c>
      <c r="K48" s="58">
        <f>IF(AND(I48&gt;=80%,I48&lt;=120%),0.5,IF(I48&lt;80%,0.25,0.75))</f>
        <v>0.5</v>
      </c>
      <c r="L48" s="85">
        <f>'форма2.4.'!E28</f>
        <v>0</v>
      </c>
      <c r="M48" s="85">
        <f>'форма2.4.'!E28</f>
        <v>0</v>
      </c>
      <c r="N48" s="53">
        <f>IF(L48=M48,1,IF(M48=0,0,L48/M48))</f>
        <v>1</v>
      </c>
      <c r="O48" s="47" t="s">
        <v>40</v>
      </c>
      <c r="P48" s="58">
        <f>IF(AND(N48&gt;=80%,N48&lt;=120%),0.5,IF(N48&lt;80%,0.25,0.75))</f>
        <v>0.5</v>
      </c>
      <c r="Q48" s="85">
        <f>'форма2.4.'!F28</f>
        <v>0</v>
      </c>
      <c r="R48" s="85">
        <f>'форма2.4.'!F28</f>
        <v>0</v>
      </c>
      <c r="S48" s="53">
        <f>IF(Q48=R48,1,IF(R48=0,0,Q48/R48))</f>
        <v>1</v>
      </c>
      <c r="T48" s="47" t="s">
        <v>40</v>
      </c>
      <c r="U48" s="58">
        <f>IF(AND(S48&gt;=80%,S48&lt;=120%),0.5,IF(S48&lt;80%,0.25,0.75))</f>
        <v>0.5</v>
      </c>
      <c r="V48" s="85">
        <f>'форма2.4.'!G28</f>
        <v>0</v>
      </c>
      <c r="W48" s="85">
        <f>'форма2.4.'!G28</f>
        <v>0</v>
      </c>
      <c r="X48" s="53">
        <f>IF(V48=W48,1,IF(W48=0,0,V48/W48))</f>
        <v>1</v>
      </c>
      <c r="Y48" s="47" t="s">
        <v>40</v>
      </c>
      <c r="Z48" s="58">
        <f>IF(AND(X48&gt;=80%,X48&lt;=120%),0.5,IF(X48&lt;80%,0.25,0.75))</f>
        <v>0.5</v>
      </c>
    </row>
    <row r="49" spans="1:26" ht="63">
      <c r="A49" s="63" t="s">
        <v>150</v>
      </c>
      <c r="B49" s="81" t="s">
        <v>27</v>
      </c>
      <c r="C49" s="81" t="s">
        <v>27</v>
      </c>
      <c r="D49" s="82">
        <f>D50</f>
        <v>1</v>
      </c>
      <c r="E49" s="38" t="s">
        <v>40</v>
      </c>
      <c r="F49" s="58">
        <f>IF(AND(D49&gt;=80%,D49&lt;=120%),0.2,IF(D49&lt;80%,0.1,0.3))</f>
        <v>0.2</v>
      </c>
      <c r="G49" s="81" t="s">
        <v>27</v>
      </c>
      <c r="H49" s="81" t="s">
        <v>27</v>
      </c>
      <c r="I49" s="82">
        <f>I50</f>
        <v>1</v>
      </c>
      <c r="J49" s="38" t="s">
        <v>40</v>
      </c>
      <c r="K49" s="58">
        <f>IF(AND(I49&gt;=80%,I49&lt;=120%),0.2,IF(I49&lt;80%,0.1,0.3))</f>
        <v>0.2</v>
      </c>
      <c r="L49" s="81" t="s">
        <v>27</v>
      </c>
      <c r="M49" s="81" t="s">
        <v>27</v>
      </c>
      <c r="N49" s="82">
        <f>N50</f>
        <v>1</v>
      </c>
      <c r="O49" s="38" t="s">
        <v>40</v>
      </c>
      <c r="P49" s="58">
        <f>IF(AND(N49&gt;=80%,N49&lt;=120%),0.2,IF(N49&lt;80%,0.1,0.3))</f>
        <v>0.2</v>
      </c>
      <c r="Q49" s="81" t="s">
        <v>27</v>
      </c>
      <c r="R49" s="81" t="s">
        <v>27</v>
      </c>
      <c r="S49" s="82">
        <f>S50</f>
        <v>1</v>
      </c>
      <c r="T49" s="38" t="s">
        <v>40</v>
      </c>
      <c r="U49" s="58">
        <f>IF(AND(S49&gt;=80%,S49&lt;=120%),0.2,IF(S49&lt;80%,0.1,0.3))</f>
        <v>0.2</v>
      </c>
      <c r="V49" s="81" t="s">
        <v>27</v>
      </c>
      <c r="W49" s="81" t="s">
        <v>27</v>
      </c>
      <c r="X49" s="82">
        <f>X50</f>
        <v>1</v>
      </c>
      <c r="Y49" s="38" t="s">
        <v>40</v>
      </c>
      <c r="Z49" s="58">
        <f>IF(AND(X49&gt;=80%,X49&lt;=120%),0.2,IF(X49&lt;80%,0.1,0.3))</f>
        <v>0.2</v>
      </c>
    </row>
    <row r="50" spans="1:26" ht="78.75">
      <c r="A50" s="44" t="s">
        <v>151</v>
      </c>
      <c r="B50" s="87">
        <f>'форма2.4.'!C29</f>
        <v>0</v>
      </c>
      <c r="C50" s="53">
        <f>'форма2.4.'!C29</f>
        <v>0</v>
      </c>
      <c r="D50" s="53">
        <f>IF(B50=C50,1,IF(C50=0,0,B50/C50))</f>
        <v>1</v>
      </c>
      <c r="E50" s="38" t="s">
        <v>40</v>
      </c>
      <c r="F50" s="58">
        <f>IF(AND(D50&gt;=80%,D50&lt;=120%),0.2,IF(D50&lt;80%,0.1,0.3))</f>
        <v>0.2</v>
      </c>
      <c r="G50" s="87">
        <f>'форма2.4.'!D29</f>
        <v>0</v>
      </c>
      <c r="H50" s="87">
        <f>'форма2.4.'!D29</f>
        <v>0</v>
      </c>
      <c r="I50" s="53">
        <f>IF(G50=H50,1,IF(H50=0,0,G50/H50))</f>
        <v>1</v>
      </c>
      <c r="J50" s="38" t="s">
        <v>40</v>
      </c>
      <c r="K50" s="58">
        <f>IF(AND(I50&gt;=80%,I50&lt;=120%),0.2,IF(I50&lt;80%,0.1,0.3))</f>
        <v>0.2</v>
      </c>
      <c r="L50" s="87">
        <f>'форма2.4.'!E29</f>
        <v>0</v>
      </c>
      <c r="M50" s="87">
        <f>'форма2.4.'!E29</f>
        <v>0</v>
      </c>
      <c r="N50" s="53">
        <f>IF(L50=M50,1,IF(M50=0,0,L50/M50))</f>
        <v>1</v>
      </c>
      <c r="O50" s="38" t="s">
        <v>40</v>
      </c>
      <c r="P50" s="58">
        <f>IF(AND(N50&gt;=80%,N50&lt;=120%),0.2,IF(N50&lt;80%,0.1,0.3))</f>
        <v>0.2</v>
      </c>
      <c r="Q50" s="87">
        <f>'форма2.4.'!F29</f>
        <v>0</v>
      </c>
      <c r="R50" s="87">
        <f>'форма2.4.'!F29</f>
        <v>0</v>
      </c>
      <c r="S50" s="53">
        <f>IF(Q50=R50,1,IF(R50=0,0,Q50/R50))</f>
        <v>1</v>
      </c>
      <c r="T50" s="38" t="s">
        <v>40</v>
      </c>
      <c r="U50" s="58">
        <f>IF(AND(S50&gt;=80%,S50&lt;=120%),0.2,IF(S50&lt;80%,0.1,0.3))</f>
        <v>0.2</v>
      </c>
      <c r="V50" s="87">
        <f>'форма2.4.'!G29</f>
        <v>0</v>
      </c>
      <c r="W50" s="87">
        <f>'форма2.4.'!G29</f>
        <v>0</v>
      </c>
      <c r="X50" s="53">
        <f>IF(V50=W50,1,IF(W50=0,0,V50/W50))</f>
        <v>1</v>
      </c>
      <c r="Y50" s="38" t="s">
        <v>40</v>
      </c>
      <c r="Z50" s="58">
        <f>IF(AND(X50&gt;=80%,X50&lt;=120%),0.2,IF(X50&lt;80%,0.1,0.3))</f>
        <v>0.2</v>
      </c>
    </row>
    <row r="51" spans="1:26" ht="16.5" thickBot="1">
      <c r="A51" s="46" t="s">
        <v>152</v>
      </c>
      <c r="B51" s="110" t="s">
        <v>27</v>
      </c>
      <c r="C51" s="110" t="s">
        <v>27</v>
      </c>
      <c r="D51" s="111" t="s">
        <v>27</v>
      </c>
      <c r="E51" s="110"/>
      <c r="F51" s="131">
        <f>(F49+F45+F43+F36)/4</f>
        <v>0.425</v>
      </c>
      <c r="G51" s="110" t="s">
        <v>27</v>
      </c>
      <c r="H51" s="110" t="s">
        <v>27</v>
      </c>
      <c r="I51" s="111" t="s">
        <v>27</v>
      </c>
      <c r="J51" s="110"/>
      <c r="K51" s="112">
        <f>(K49+K45+K43+K36)/4</f>
        <v>0.425</v>
      </c>
      <c r="L51" s="110" t="s">
        <v>27</v>
      </c>
      <c r="M51" s="110" t="s">
        <v>27</v>
      </c>
      <c r="N51" s="111" t="s">
        <v>27</v>
      </c>
      <c r="O51" s="110"/>
      <c r="P51" s="112">
        <f>(P49+P45+P43+P36)/4</f>
        <v>0.425</v>
      </c>
      <c r="Q51" s="110" t="s">
        <v>27</v>
      </c>
      <c r="R51" s="110" t="s">
        <v>27</v>
      </c>
      <c r="S51" s="111" t="s">
        <v>27</v>
      </c>
      <c r="T51" s="110"/>
      <c r="U51" s="112">
        <f>(U49+U45+U43+U36)/4</f>
        <v>0.425</v>
      </c>
      <c r="V51" s="110" t="s">
        <v>27</v>
      </c>
      <c r="W51" s="110" t="s">
        <v>27</v>
      </c>
      <c r="X51" s="111" t="s">
        <v>27</v>
      </c>
      <c r="Y51" s="110"/>
      <c r="Z51" s="112">
        <f>(Z49+Z45+Z43+Z36)/4</f>
        <v>0.425</v>
      </c>
    </row>
    <row r="52" spans="1:24" ht="16.5" thickBot="1">
      <c r="A52" s="90"/>
      <c r="B52" s="90" t="s">
        <v>136</v>
      </c>
      <c r="C52" s="91"/>
      <c r="D52" s="91"/>
      <c r="E52" s="91"/>
      <c r="F52" s="91"/>
      <c r="G52" s="2"/>
      <c r="H52" s="2"/>
      <c r="I52" s="91"/>
      <c r="J52" s="2"/>
      <c r="K52" s="2"/>
      <c r="L52" s="2"/>
      <c r="M52" s="2"/>
      <c r="N52" s="91"/>
      <c r="O52" s="2"/>
      <c r="P52" s="2"/>
      <c r="S52" s="91"/>
      <c r="X52" s="91"/>
    </row>
    <row r="53" spans="1:26" ht="15.75" customHeight="1">
      <c r="A53" s="215" t="s">
        <v>44</v>
      </c>
      <c r="B53" s="211" t="s">
        <v>21</v>
      </c>
      <c r="C53" s="212"/>
      <c r="D53" s="213" t="s">
        <v>22</v>
      </c>
      <c r="E53" s="213" t="s">
        <v>23</v>
      </c>
      <c r="F53" s="209" t="s">
        <v>24</v>
      </c>
      <c r="G53" s="211" t="s">
        <v>21</v>
      </c>
      <c r="H53" s="212"/>
      <c r="I53" s="213" t="s">
        <v>22</v>
      </c>
      <c r="J53" s="213" t="s">
        <v>23</v>
      </c>
      <c r="K53" s="209" t="s">
        <v>24</v>
      </c>
      <c r="L53" s="211" t="s">
        <v>21</v>
      </c>
      <c r="M53" s="212"/>
      <c r="N53" s="213" t="s">
        <v>22</v>
      </c>
      <c r="O53" s="213" t="s">
        <v>23</v>
      </c>
      <c r="P53" s="209" t="s">
        <v>24</v>
      </c>
      <c r="Q53" s="211" t="s">
        <v>21</v>
      </c>
      <c r="R53" s="212"/>
      <c r="S53" s="213" t="s">
        <v>22</v>
      </c>
      <c r="T53" s="213" t="s">
        <v>23</v>
      </c>
      <c r="U53" s="209" t="s">
        <v>24</v>
      </c>
      <c r="V53" s="211" t="s">
        <v>21</v>
      </c>
      <c r="W53" s="212"/>
      <c r="X53" s="213" t="s">
        <v>22</v>
      </c>
      <c r="Y53" s="213" t="s">
        <v>23</v>
      </c>
      <c r="Z53" s="209" t="s">
        <v>24</v>
      </c>
    </row>
    <row r="54" spans="1:26" ht="47.25">
      <c r="A54" s="216"/>
      <c r="B54" s="38" t="s">
        <v>99</v>
      </c>
      <c r="C54" s="38" t="s">
        <v>25</v>
      </c>
      <c r="D54" s="214"/>
      <c r="E54" s="214"/>
      <c r="F54" s="210"/>
      <c r="G54" s="38" t="s">
        <v>99</v>
      </c>
      <c r="H54" s="38" t="s">
        <v>25</v>
      </c>
      <c r="I54" s="214"/>
      <c r="J54" s="214"/>
      <c r="K54" s="210"/>
      <c r="L54" s="38" t="s">
        <v>99</v>
      </c>
      <c r="M54" s="38" t="s">
        <v>25</v>
      </c>
      <c r="N54" s="214"/>
      <c r="O54" s="214"/>
      <c r="P54" s="210"/>
      <c r="Q54" s="38" t="s">
        <v>99</v>
      </c>
      <c r="R54" s="38" t="s">
        <v>25</v>
      </c>
      <c r="S54" s="214"/>
      <c r="T54" s="214"/>
      <c r="U54" s="210"/>
      <c r="V54" s="38" t="s">
        <v>99</v>
      </c>
      <c r="W54" s="38" t="s">
        <v>25</v>
      </c>
      <c r="X54" s="214"/>
      <c r="Y54" s="214"/>
      <c r="Z54" s="210"/>
    </row>
    <row r="55" spans="1:26" ht="15.75">
      <c r="A55" s="105">
        <v>1</v>
      </c>
      <c r="B55" s="80">
        <v>2</v>
      </c>
      <c r="C55" s="80">
        <v>3</v>
      </c>
      <c r="D55" s="80">
        <v>4</v>
      </c>
      <c r="E55" s="80">
        <v>5</v>
      </c>
      <c r="F55" s="106">
        <v>6</v>
      </c>
      <c r="G55" s="80">
        <v>2</v>
      </c>
      <c r="H55" s="80">
        <v>3</v>
      </c>
      <c r="I55" s="80">
        <v>4</v>
      </c>
      <c r="J55" s="80">
        <v>5</v>
      </c>
      <c r="K55" s="106">
        <v>6</v>
      </c>
      <c r="L55" s="80">
        <v>2</v>
      </c>
      <c r="M55" s="80">
        <v>3</v>
      </c>
      <c r="N55" s="80">
        <v>4</v>
      </c>
      <c r="O55" s="80">
        <v>5</v>
      </c>
      <c r="P55" s="106">
        <v>6</v>
      </c>
      <c r="Q55" s="80">
        <v>2</v>
      </c>
      <c r="R55" s="80">
        <v>3</v>
      </c>
      <c r="S55" s="80">
        <v>4</v>
      </c>
      <c r="T55" s="80">
        <v>5</v>
      </c>
      <c r="U55" s="106">
        <v>6</v>
      </c>
      <c r="V55" s="80">
        <v>2</v>
      </c>
      <c r="W55" s="80">
        <v>3</v>
      </c>
      <c r="X55" s="80">
        <v>4</v>
      </c>
      <c r="Y55" s="80">
        <v>5</v>
      </c>
      <c r="Z55" s="106">
        <v>6</v>
      </c>
    </row>
    <row r="56" spans="1:26" ht="78.75">
      <c r="A56" s="63" t="s">
        <v>48</v>
      </c>
      <c r="B56" s="93">
        <f>'форма2.4.'!C31</f>
        <v>0</v>
      </c>
      <c r="C56" s="83">
        <f>'форма2.4.'!C31</f>
        <v>0</v>
      </c>
      <c r="D56" s="53">
        <f>IF(B56=C56,1,IF(C56=0,0,B56/C56))</f>
        <v>1</v>
      </c>
      <c r="E56" s="55" t="s">
        <v>29</v>
      </c>
      <c r="F56" s="58">
        <f>IF(AND(D56&gt;=80%,D56&lt;=120%),2,IF(D56&lt;80%,3,1))</f>
        <v>2</v>
      </c>
      <c r="G56" s="93">
        <f>'форма2.4.'!D31</f>
        <v>0</v>
      </c>
      <c r="H56" s="93">
        <f>'форма2.4.'!D31</f>
        <v>0</v>
      </c>
      <c r="I56" s="53">
        <f>IF(G56=H56,1,IF(H56=0,0,G56/H56))</f>
        <v>1</v>
      </c>
      <c r="J56" s="55" t="s">
        <v>29</v>
      </c>
      <c r="K56" s="58">
        <f>IF(AND(I56&gt;=80%,I56&lt;=120%),2,IF(I56&lt;80%,3,1))</f>
        <v>2</v>
      </c>
      <c r="L56" s="93">
        <f>'форма2.4.'!E31</f>
        <v>0</v>
      </c>
      <c r="M56" s="93">
        <f>'форма2.4.'!E31</f>
        <v>0</v>
      </c>
      <c r="N56" s="53">
        <f>IF(L56=M56,1,IF(M56=0,0,L56/M56))</f>
        <v>1</v>
      </c>
      <c r="O56" s="55" t="s">
        <v>29</v>
      </c>
      <c r="P56" s="58">
        <f>IF(AND(N56&gt;=80%,N56&lt;=120%),2,IF(N56&lt;80%,3,1))</f>
        <v>2</v>
      </c>
      <c r="Q56" s="93">
        <f>'форма2.4.'!F31</f>
        <v>0</v>
      </c>
      <c r="R56" s="93">
        <f>'форма2.4.'!F31</f>
        <v>0</v>
      </c>
      <c r="S56" s="53">
        <f>IF(Q56=R56,1,IF(R56=0,0,Q56/R56))</f>
        <v>1</v>
      </c>
      <c r="T56" s="55" t="s">
        <v>29</v>
      </c>
      <c r="U56" s="58">
        <f>IF(AND(S56&gt;=80%,S56&lt;=120%),2,IF(S56&lt;80%,3,1))</f>
        <v>2</v>
      </c>
      <c r="V56" s="93">
        <f>'форма2.4.'!G31</f>
        <v>0</v>
      </c>
      <c r="W56" s="93">
        <f>'форма2.4.'!G31</f>
        <v>0</v>
      </c>
      <c r="X56" s="53">
        <f>IF(V56=W56,1,IF(W56=0,0,V56/W56))</f>
        <v>1</v>
      </c>
      <c r="Y56" s="55" t="s">
        <v>29</v>
      </c>
      <c r="Z56" s="58">
        <f>IF(AND(X56&gt;=80%,X56&lt;=120%),2,IF(X56&lt;80%,3,1))</f>
        <v>2</v>
      </c>
    </row>
    <row r="57" spans="1:26" ht="31.5">
      <c r="A57" s="63" t="s">
        <v>49</v>
      </c>
      <c r="B57" s="81" t="s">
        <v>27</v>
      </c>
      <c r="C57" s="81" t="s">
        <v>27</v>
      </c>
      <c r="D57" s="82" t="s">
        <v>27</v>
      </c>
      <c r="E57" s="55"/>
      <c r="F57" s="113">
        <f>(F59+F60+F61+F62+F63+F64)/6</f>
        <v>2</v>
      </c>
      <c r="G57" s="81" t="s">
        <v>27</v>
      </c>
      <c r="H57" s="81" t="s">
        <v>27</v>
      </c>
      <c r="I57" s="82" t="s">
        <v>27</v>
      </c>
      <c r="J57" s="55"/>
      <c r="K57" s="113">
        <f>(K59+K60+K61+K62+K63+K64)/6</f>
        <v>2</v>
      </c>
      <c r="L57" s="81" t="s">
        <v>27</v>
      </c>
      <c r="M57" s="81" t="s">
        <v>27</v>
      </c>
      <c r="N57" s="82" t="s">
        <v>27</v>
      </c>
      <c r="O57" s="55"/>
      <c r="P57" s="113">
        <f>(P59+P60+P61+P62+P63+P64)/6</f>
        <v>2</v>
      </c>
      <c r="Q57" s="81" t="s">
        <v>27</v>
      </c>
      <c r="R57" s="81" t="s">
        <v>27</v>
      </c>
      <c r="S57" s="82" t="s">
        <v>27</v>
      </c>
      <c r="T57" s="55"/>
      <c r="U57" s="113">
        <f>(U59+U60+U61+U62+U63+U64)/6</f>
        <v>2</v>
      </c>
      <c r="V57" s="81" t="s">
        <v>27</v>
      </c>
      <c r="W57" s="81" t="s">
        <v>27</v>
      </c>
      <c r="X57" s="82" t="s">
        <v>27</v>
      </c>
      <c r="Y57" s="55"/>
      <c r="Z57" s="113">
        <f>(Z59+Z60+Z61+Z62+Z63+Z64)/6</f>
        <v>2</v>
      </c>
    </row>
    <row r="58" spans="1:26" ht="15.75">
      <c r="A58" s="44" t="s">
        <v>28</v>
      </c>
      <c r="B58" s="38"/>
      <c r="C58" s="38"/>
      <c r="D58" s="82"/>
      <c r="E58" s="38"/>
      <c r="F58" s="108"/>
      <c r="G58" s="38"/>
      <c r="H58" s="38"/>
      <c r="I58" s="82"/>
      <c r="J58" s="38"/>
      <c r="K58" s="108"/>
      <c r="L58" s="38"/>
      <c r="M58" s="38"/>
      <c r="N58" s="82"/>
      <c r="O58" s="38"/>
      <c r="P58" s="108"/>
      <c r="Q58" s="38"/>
      <c r="R58" s="38"/>
      <c r="S58" s="82"/>
      <c r="T58" s="38"/>
      <c r="U58" s="108"/>
      <c r="V58" s="38"/>
      <c r="W58" s="38"/>
      <c r="X58" s="82"/>
      <c r="Y58" s="38"/>
      <c r="Z58" s="108"/>
    </row>
    <row r="59" spans="1:26" ht="78.75">
      <c r="A59" s="45" t="s">
        <v>117</v>
      </c>
      <c r="B59" s="92">
        <f>'форма2.4.'!C32</f>
        <v>0</v>
      </c>
      <c r="C59" s="53">
        <f>'форма2.4.'!C32</f>
        <v>0</v>
      </c>
      <c r="D59" s="53">
        <f aca="true" t="shared" si="9" ref="D59:D64">IF(B59=C59,1,IF(C59=0,0,B59/C59))</f>
        <v>1</v>
      </c>
      <c r="E59" s="55" t="s">
        <v>40</v>
      </c>
      <c r="F59" s="58">
        <f>IF(AND(D59&gt;=80%,D59&lt;=120%),2,IF(D59&lt;80%,1,3))</f>
        <v>2</v>
      </c>
      <c r="G59" s="92">
        <f>'форма2.4.'!D32</f>
        <v>0</v>
      </c>
      <c r="H59" s="123">
        <f>'форма2.4.'!D32</f>
        <v>0</v>
      </c>
      <c r="I59" s="53">
        <f aca="true" t="shared" si="10" ref="I59:I64">IF(G59=H59,1,IF(H59=0,0,G59/H59))</f>
        <v>1</v>
      </c>
      <c r="J59" s="55" t="s">
        <v>40</v>
      </c>
      <c r="K59" s="58">
        <f>IF(AND(I59&gt;=80%,I59&lt;=120%),2,IF(I59&lt;80%,1,3))</f>
        <v>2</v>
      </c>
      <c r="L59" s="92">
        <f>'форма2.4.'!E32</f>
        <v>0</v>
      </c>
      <c r="M59" s="123">
        <f>'форма2.4.'!E32</f>
        <v>0</v>
      </c>
      <c r="N59" s="53">
        <f aca="true" t="shared" si="11" ref="N59:N64">IF(L59=M59,1,IF(M59=0,0,L59/M59))</f>
        <v>1</v>
      </c>
      <c r="O59" s="55" t="s">
        <v>40</v>
      </c>
      <c r="P59" s="58">
        <f>IF(AND(N59&gt;=80%,N59&lt;=120%),2,IF(N59&lt;80%,1,3))</f>
        <v>2</v>
      </c>
      <c r="Q59" s="92">
        <f>'форма2.4.'!F32</f>
        <v>0</v>
      </c>
      <c r="R59" s="123">
        <f>'форма2.4.'!F32</f>
        <v>0</v>
      </c>
      <c r="S59" s="53">
        <f aca="true" t="shared" si="12" ref="S59:S64">IF(Q59=R59,1,IF(R59=0,0,Q59/R59))</f>
        <v>1</v>
      </c>
      <c r="T59" s="55" t="s">
        <v>40</v>
      </c>
      <c r="U59" s="58">
        <f>IF(AND(S59&gt;=80%,S59&lt;=120%),2,IF(S59&lt;80%,1,3))</f>
        <v>2</v>
      </c>
      <c r="V59" s="92">
        <f>'форма2.4.'!G32</f>
        <v>0</v>
      </c>
      <c r="W59" s="123">
        <f>'форма2.4.'!G32</f>
        <v>0</v>
      </c>
      <c r="X59" s="53">
        <f aca="true" t="shared" si="13" ref="X59:X64">IF(V59=W59,1,IF(W59=0,0,V59/W59))</f>
        <v>1</v>
      </c>
      <c r="Y59" s="55" t="s">
        <v>40</v>
      </c>
      <c r="Z59" s="58">
        <f>IF(AND(X59&gt;=80%,X59&lt;=120%),2,IF(X59&lt;80%,1,3))</f>
        <v>2</v>
      </c>
    </row>
    <row r="60" spans="1:26" ht="94.5">
      <c r="A60" s="45" t="s">
        <v>118</v>
      </c>
      <c r="B60" s="92">
        <f>'форма2.4.'!C33</f>
        <v>0</v>
      </c>
      <c r="C60" s="53">
        <f>'форма2.4.'!C33</f>
        <v>0</v>
      </c>
      <c r="D60" s="53">
        <f t="shared" si="9"/>
        <v>1</v>
      </c>
      <c r="E60" s="55" t="s">
        <v>29</v>
      </c>
      <c r="F60" s="58">
        <f>IF(AND(D60&gt;=80%,D60&lt;=120%),2,IF(D60&lt;80%,3,1))</f>
        <v>2</v>
      </c>
      <c r="G60" s="92">
        <f>'форма2.4.'!D33</f>
        <v>0</v>
      </c>
      <c r="H60" s="123">
        <f>'форма2.4.'!D33</f>
        <v>0</v>
      </c>
      <c r="I60" s="53">
        <f t="shared" si="10"/>
        <v>1</v>
      </c>
      <c r="J60" s="55" t="s">
        <v>29</v>
      </c>
      <c r="K60" s="58">
        <f>IF(AND(I60&gt;=80%,I60&lt;=120%),2,IF(I60&lt;80%,3,1))</f>
        <v>2</v>
      </c>
      <c r="L60" s="92">
        <f>'форма2.4.'!E33</f>
        <v>0</v>
      </c>
      <c r="M60" s="123">
        <f>'форма2.4.'!E33</f>
        <v>0</v>
      </c>
      <c r="N60" s="53">
        <f t="shared" si="11"/>
        <v>1</v>
      </c>
      <c r="O60" s="55" t="s">
        <v>29</v>
      </c>
      <c r="P60" s="58">
        <f>IF(AND(N60&gt;=80%,N60&lt;=120%),2,IF(N60&lt;80%,3,1))</f>
        <v>2</v>
      </c>
      <c r="Q60" s="92">
        <f>'форма2.4.'!F33</f>
        <v>0</v>
      </c>
      <c r="R60" s="123">
        <f>'форма2.4.'!F33</f>
        <v>0</v>
      </c>
      <c r="S60" s="53">
        <f t="shared" si="12"/>
        <v>1</v>
      </c>
      <c r="T60" s="55" t="s">
        <v>29</v>
      </c>
      <c r="U60" s="58">
        <f>IF(AND(S60&gt;=80%,S60&lt;=120%),2,IF(S60&lt;80%,3,1))</f>
        <v>2</v>
      </c>
      <c r="V60" s="92">
        <f>'форма2.4.'!G33</f>
        <v>0</v>
      </c>
      <c r="W60" s="123">
        <f>'форма2.4.'!G33</f>
        <v>0</v>
      </c>
      <c r="X60" s="53">
        <f t="shared" si="13"/>
        <v>1</v>
      </c>
      <c r="Y60" s="55" t="s">
        <v>29</v>
      </c>
      <c r="Z60" s="58">
        <f>IF(AND(X60&gt;=80%,X60&lt;=120%),2,IF(X60&lt;80%,3,1))</f>
        <v>2</v>
      </c>
    </row>
    <row r="61" spans="1:26" ht="126">
      <c r="A61" s="45" t="s">
        <v>119</v>
      </c>
      <c r="B61" s="92">
        <f>'форма2.4.'!C34</f>
        <v>0</v>
      </c>
      <c r="C61" s="53">
        <f>'форма2.4.'!C34</f>
        <v>0</v>
      </c>
      <c r="D61" s="53">
        <f t="shared" si="9"/>
        <v>1</v>
      </c>
      <c r="E61" s="55" t="s">
        <v>40</v>
      </c>
      <c r="F61" s="58">
        <f>IF(AND(D61&gt;=80%,D61&lt;=120%),2,IF(D61&lt;80%,1,3))</f>
        <v>2</v>
      </c>
      <c r="G61" s="92">
        <f>'форма2.4.'!D34</f>
        <v>0</v>
      </c>
      <c r="H61" s="123">
        <f>'форма2.4.'!D34</f>
        <v>0</v>
      </c>
      <c r="I61" s="53">
        <f t="shared" si="10"/>
        <v>1</v>
      </c>
      <c r="J61" s="55" t="s">
        <v>40</v>
      </c>
      <c r="K61" s="58">
        <f>IF(AND(I61&gt;=80%,I61&lt;=120%),2,IF(I61&lt;80%,1,3))</f>
        <v>2</v>
      </c>
      <c r="L61" s="92">
        <f>'форма2.4.'!E34</f>
        <v>0</v>
      </c>
      <c r="M61" s="123">
        <f>'форма2.4.'!E34</f>
        <v>0</v>
      </c>
      <c r="N61" s="53">
        <f t="shared" si="11"/>
        <v>1</v>
      </c>
      <c r="O61" s="55" t="s">
        <v>40</v>
      </c>
      <c r="P61" s="58">
        <f>IF(AND(N61&gt;=80%,N61&lt;=120%),2,IF(N61&lt;80%,1,3))</f>
        <v>2</v>
      </c>
      <c r="Q61" s="92">
        <f>'форма2.4.'!F34</f>
        <v>0</v>
      </c>
      <c r="R61" s="123">
        <f>'форма2.4.'!F34</f>
        <v>0</v>
      </c>
      <c r="S61" s="53">
        <f t="shared" si="12"/>
        <v>1</v>
      </c>
      <c r="T61" s="55" t="s">
        <v>40</v>
      </c>
      <c r="U61" s="58">
        <f>IF(AND(S61&gt;=80%,S61&lt;=120%),2,IF(S61&lt;80%,1,3))</f>
        <v>2</v>
      </c>
      <c r="V61" s="92">
        <f>'форма2.4.'!G34</f>
        <v>0</v>
      </c>
      <c r="W61" s="123">
        <f>'форма2.4.'!G34</f>
        <v>0</v>
      </c>
      <c r="X61" s="53">
        <f t="shared" si="13"/>
        <v>1</v>
      </c>
      <c r="Y61" s="55" t="s">
        <v>40</v>
      </c>
      <c r="Z61" s="58">
        <f>IF(AND(X61&gt;=80%,X61&lt;=120%),2,IF(X61&lt;80%,1,3))</f>
        <v>2</v>
      </c>
    </row>
    <row r="62" spans="1:26" ht="110.25">
      <c r="A62" s="114" t="s">
        <v>120</v>
      </c>
      <c r="B62" s="92">
        <f>'форма2.4.'!C35</f>
        <v>0</v>
      </c>
      <c r="C62" s="53">
        <f>'форма2.4.'!C35</f>
        <v>0</v>
      </c>
      <c r="D62" s="53">
        <f t="shared" si="9"/>
        <v>1</v>
      </c>
      <c r="E62" s="55" t="s">
        <v>40</v>
      </c>
      <c r="F62" s="58">
        <f>IF(AND(D62&gt;=80%,D62&lt;=120%),2,IF(D62&lt;80%,1,3))</f>
        <v>2</v>
      </c>
      <c r="G62" s="92">
        <f>'форма2.4.'!D35</f>
        <v>0</v>
      </c>
      <c r="H62" s="123">
        <f>'форма2.4.'!D35</f>
        <v>0</v>
      </c>
      <c r="I62" s="53">
        <f t="shared" si="10"/>
        <v>1</v>
      </c>
      <c r="J62" s="55" t="s">
        <v>40</v>
      </c>
      <c r="K62" s="58">
        <f>IF(AND(I62&gt;=80%,I62&lt;=120%),2,IF(I62&lt;80%,1,3))</f>
        <v>2</v>
      </c>
      <c r="L62" s="92">
        <f>'форма2.4.'!E35</f>
        <v>0</v>
      </c>
      <c r="M62" s="123">
        <f>'форма2.4.'!E35</f>
        <v>0</v>
      </c>
      <c r="N62" s="53">
        <f t="shared" si="11"/>
        <v>1</v>
      </c>
      <c r="O62" s="55" t="s">
        <v>40</v>
      </c>
      <c r="P62" s="58">
        <f>IF(AND(N62&gt;=80%,N62&lt;=120%),2,IF(N62&lt;80%,1,3))</f>
        <v>2</v>
      </c>
      <c r="Q62" s="92">
        <f>'форма2.4.'!F35</f>
        <v>0</v>
      </c>
      <c r="R62" s="123">
        <f>'форма2.4.'!F35</f>
        <v>0</v>
      </c>
      <c r="S62" s="53">
        <f t="shared" si="12"/>
        <v>1</v>
      </c>
      <c r="T62" s="55" t="s">
        <v>40</v>
      </c>
      <c r="U62" s="58">
        <f>IF(AND(S62&gt;=80%,S62&lt;=120%),2,IF(S62&lt;80%,1,3))</f>
        <v>2</v>
      </c>
      <c r="V62" s="92">
        <f>'форма2.4.'!G35</f>
        <v>0</v>
      </c>
      <c r="W62" s="123">
        <f>'форма2.4.'!G35</f>
        <v>0</v>
      </c>
      <c r="X62" s="53">
        <f t="shared" si="13"/>
        <v>1</v>
      </c>
      <c r="Y62" s="55" t="s">
        <v>40</v>
      </c>
      <c r="Z62" s="58">
        <f>IF(AND(X62&gt;=80%,X62&lt;=120%),2,IF(X62&lt;80%,1,3))</f>
        <v>2</v>
      </c>
    </row>
    <row r="63" spans="1:26" ht="78.75">
      <c r="A63" s="44" t="s">
        <v>121</v>
      </c>
      <c r="B63" s="93">
        <f>'форма2.4.'!C36</f>
        <v>0</v>
      </c>
      <c r="C63" s="53">
        <f>'форма2.4.'!C36</f>
        <v>0</v>
      </c>
      <c r="D63" s="53">
        <f t="shared" si="9"/>
        <v>1</v>
      </c>
      <c r="E63" s="55" t="s">
        <v>29</v>
      </c>
      <c r="F63" s="58">
        <f>IF(AND(D63&gt;=80%,D63&lt;=120%),2,IF(D63&lt;80%,3,1))</f>
        <v>2</v>
      </c>
      <c r="G63" s="93">
        <f>'форма2.4.'!D36</f>
        <v>0</v>
      </c>
      <c r="H63" s="93">
        <f>'форма2.4.'!D36</f>
        <v>0</v>
      </c>
      <c r="I63" s="53">
        <f t="shared" si="10"/>
        <v>1</v>
      </c>
      <c r="J63" s="55" t="s">
        <v>29</v>
      </c>
      <c r="K63" s="58">
        <f>IF(AND(I63&gt;=80%,I63&lt;=120%),2,IF(I63&lt;80%,3,1))</f>
        <v>2</v>
      </c>
      <c r="L63" s="93">
        <f>'форма2.4.'!E36</f>
        <v>0</v>
      </c>
      <c r="M63" s="93">
        <f>'форма2.4.'!E36</f>
        <v>0</v>
      </c>
      <c r="N63" s="53">
        <f t="shared" si="11"/>
        <v>1</v>
      </c>
      <c r="O63" s="55" t="s">
        <v>29</v>
      </c>
      <c r="P63" s="58">
        <f>IF(AND(N63&gt;=80%,N63&lt;=120%),2,IF(N63&lt;80%,3,1))</f>
        <v>2</v>
      </c>
      <c r="Q63" s="93">
        <f>'форма2.4.'!F36</f>
        <v>0</v>
      </c>
      <c r="R63" s="93">
        <f>'форма2.4.'!F36</f>
        <v>0</v>
      </c>
      <c r="S63" s="53">
        <f t="shared" si="12"/>
        <v>1</v>
      </c>
      <c r="T63" s="55" t="s">
        <v>29</v>
      </c>
      <c r="U63" s="58">
        <f>IF(AND(S63&gt;=80%,S63&lt;=120%),2,IF(S63&lt;80%,3,1))</f>
        <v>2</v>
      </c>
      <c r="V63" s="93">
        <f>'форма2.4.'!G36</f>
        <v>0</v>
      </c>
      <c r="W63" s="93">
        <f>'форма2.4.'!G36</f>
        <v>0</v>
      </c>
      <c r="X63" s="53">
        <f t="shared" si="13"/>
        <v>1</v>
      </c>
      <c r="Y63" s="55" t="s">
        <v>29</v>
      </c>
      <c r="Z63" s="58">
        <f>IF(AND(X63&gt;=80%,X63&lt;=120%),2,IF(X63&lt;80%,3,1))</f>
        <v>2</v>
      </c>
    </row>
    <row r="64" spans="1:26" ht="63">
      <c r="A64" s="44" t="s">
        <v>122</v>
      </c>
      <c r="B64" s="93">
        <f>'форма2.4.'!C37</f>
        <v>0</v>
      </c>
      <c r="C64" s="55">
        <f>'форма2.4.'!C37</f>
        <v>0</v>
      </c>
      <c r="D64" s="53">
        <f t="shared" si="9"/>
        <v>1</v>
      </c>
      <c r="E64" s="55" t="s">
        <v>29</v>
      </c>
      <c r="F64" s="58">
        <f>IF(AND(D64&gt;=80%,D64&lt;=120%),2,IF(D64&lt;80%,3,1))</f>
        <v>2</v>
      </c>
      <c r="G64" s="93">
        <f>'форма2.4.'!D37</f>
        <v>0</v>
      </c>
      <c r="H64" s="93">
        <f>'форма2.4.'!D37</f>
        <v>0</v>
      </c>
      <c r="I64" s="53">
        <f t="shared" si="10"/>
        <v>1</v>
      </c>
      <c r="J64" s="55" t="s">
        <v>29</v>
      </c>
      <c r="K64" s="58">
        <f>IF(AND(I64&gt;=80%,I64&lt;=120%),2,IF(I64&lt;80%,3,1))</f>
        <v>2</v>
      </c>
      <c r="L64" s="93">
        <f>'форма2.4.'!E37</f>
        <v>0</v>
      </c>
      <c r="M64" s="93">
        <f>'форма2.4.'!E37</f>
        <v>0</v>
      </c>
      <c r="N64" s="53">
        <f t="shared" si="11"/>
        <v>1</v>
      </c>
      <c r="O64" s="55" t="s">
        <v>29</v>
      </c>
      <c r="P64" s="58">
        <f>IF(AND(N64&gt;=80%,N64&lt;=120%),2,IF(N64&lt;80%,3,1))</f>
        <v>2</v>
      </c>
      <c r="Q64" s="93">
        <f>'форма2.4.'!F37</f>
        <v>0</v>
      </c>
      <c r="R64" s="93">
        <f>'форма2.4.'!F37</f>
        <v>0</v>
      </c>
      <c r="S64" s="53">
        <f t="shared" si="12"/>
        <v>1</v>
      </c>
      <c r="T64" s="55" t="s">
        <v>29</v>
      </c>
      <c r="U64" s="58">
        <f>IF(AND(S64&gt;=80%,S64&lt;=120%),2,IF(S64&lt;80%,3,1))</f>
        <v>2</v>
      </c>
      <c r="V64" s="93">
        <f>'форма2.4.'!G37</f>
        <v>0</v>
      </c>
      <c r="W64" s="93">
        <f>'форма2.4.'!G37</f>
        <v>0</v>
      </c>
      <c r="X64" s="53">
        <f t="shared" si="13"/>
        <v>1</v>
      </c>
      <c r="Y64" s="55" t="s">
        <v>29</v>
      </c>
      <c r="Z64" s="58">
        <f>IF(AND(X64&gt;=80%,X64&lt;=120%),2,IF(X64&lt;80%,3,1))</f>
        <v>2</v>
      </c>
    </row>
    <row r="65" spans="1:26" ht="31.5">
      <c r="A65" s="63" t="s">
        <v>50</v>
      </c>
      <c r="B65" s="81" t="s">
        <v>27</v>
      </c>
      <c r="C65" s="81" t="s">
        <v>27</v>
      </c>
      <c r="D65" s="82" t="s">
        <v>27</v>
      </c>
      <c r="E65" s="38"/>
      <c r="F65" s="58">
        <f>(F67+F68)/2</f>
        <v>2</v>
      </c>
      <c r="G65" s="81" t="s">
        <v>27</v>
      </c>
      <c r="H65" s="81" t="s">
        <v>27</v>
      </c>
      <c r="I65" s="82" t="s">
        <v>27</v>
      </c>
      <c r="J65" s="38"/>
      <c r="K65" s="58">
        <f>(K67+K68)/2</f>
        <v>2</v>
      </c>
      <c r="L65" s="81" t="s">
        <v>27</v>
      </c>
      <c r="M65" s="81" t="s">
        <v>27</v>
      </c>
      <c r="N65" s="82" t="s">
        <v>27</v>
      </c>
      <c r="O65" s="38"/>
      <c r="P65" s="58">
        <f>(P67+P68)/2</f>
        <v>2</v>
      </c>
      <c r="Q65" s="81" t="s">
        <v>27</v>
      </c>
      <c r="R65" s="81" t="s">
        <v>27</v>
      </c>
      <c r="S65" s="82" t="s">
        <v>27</v>
      </c>
      <c r="T65" s="38"/>
      <c r="U65" s="58">
        <f>(U67+U68)/2</f>
        <v>2</v>
      </c>
      <c r="V65" s="81" t="s">
        <v>27</v>
      </c>
      <c r="W65" s="81" t="s">
        <v>27</v>
      </c>
      <c r="X65" s="82" t="s">
        <v>27</v>
      </c>
      <c r="Y65" s="38"/>
      <c r="Z65" s="58">
        <f>(Z67+Z68)/2</f>
        <v>2</v>
      </c>
    </row>
    <row r="66" spans="1:26" ht="15.75">
      <c r="A66" s="44" t="s">
        <v>28</v>
      </c>
      <c r="B66" s="88"/>
      <c r="C66" s="88"/>
      <c r="D66" s="82"/>
      <c r="E66" s="38"/>
      <c r="F66" s="58"/>
      <c r="G66" s="88"/>
      <c r="H66" s="88"/>
      <c r="I66" s="82"/>
      <c r="J66" s="38"/>
      <c r="K66" s="58"/>
      <c r="L66" s="88"/>
      <c r="M66" s="88"/>
      <c r="N66" s="82"/>
      <c r="O66" s="38"/>
      <c r="P66" s="58"/>
      <c r="Q66" s="88"/>
      <c r="R66" s="88"/>
      <c r="S66" s="82"/>
      <c r="T66" s="38"/>
      <c r="U66" s="58"/>
      <c r="V66" s="88"/>
      <c r="W66" s="88"/>
      <c r="X66" s="82"/>
      <c r="Y66" s="38"/>
      <c r="Z66" s="58"/>
    </row>
    <row r="67" spans="1:26" ht="47.25">
      <c r="A67" s="44" t="s">
        <v>123</v>
      </c>
      <c r="B67" s="93">
        <f>'форма2.4.'!C38</f>
        <v>0</v>
      </c>
      <c r="C67" s="55">
        <f>'форма2.4.'!C38</f>
        <v>0</v>
      </c>
      <c r="D67" s="53">
        <f>IF(B67=C67,1,IF(C67=0,0,B67/C67))</f>
        <v>1</v>
      </c>
      <c r="E67" s="55" t="s">
        <v>40</v>
      </c>
      <c r="F67" s="58">
        <f>IF(AND(D67&gt;=80%,D67&lt;=120%),2,IF(D67&lt;80%,1,3))</f>
        <v>2</v>
      </c>
      <c r="G67" s="93">
        <f>'форма2.4.'!D38</f>
        <v>0</v>
      </c>
      <c r="H67" s="93">
        <f>'форма2.4.'!D38</f>
        <v>0</v>
      </c>
      <c r="I67" s="53">
        <f>IF(G67=H67,1,IF(H67=0,0,G67/H67))</f>
        <v>1</v>
      </c>
      <c r="J67" s="55" t="s">
        <v>40</v>
      </c>
      <c r="K67" s="58">
        <f>IF(AND(I67&gt;=80%,I67&lt;=120%),2,IF(I67&lt;80%,1,3))</f>
        <v>2</v>
      </c>
      <c r="L67" s="93">
        <f>'форма2.4.'!E38</f>
        <v>0</v>
      </c>
      <c r="M67" s="93">
        <f>'форма2.4.'!E38</f>
        <v>0</v>
      </c>
      <c r="N67" s="53">
        <f>IF(L67=M67,1,IF(M67=0,0,L67/M67))</f>
        <v>1</v>
      </c>
      <c r="O67" s="55" t="s">
        <v>40</v>
      </c>
      <c r="P67" s="58">
        <f>IF(AND(N67&gt;=80%,N67&lt;=120%),2,IF(N67&lt;80%,1,3))</f>
        <v>2</v>
      </c>
      <c r="Q67" s="93">
        <f>'форма2.4.'!F38</f>
        <v>0</v>
      </c>
      <c r="R67" s="93">
        <f>'форма2.4.'!F38</f>
        <v>0</v>
      </c>
      <c r="S67" s="53">
        <f>IF(Q67=R67,1,IF(R67=0,0,Q67/R67))</f>
        <v>1</v>
      </c>
      <c r="T67" s="55" t="s">
        <v>40</v>
      </c>
      <c r="U67" s="58">
        <f>IF(AND(S67&gt;=80%,S67&lt;=120%),2,IF(S67&lt;80%,1,3))</f>
        <v>2</v>
      </c>
      <c r="V67" s="93">
        <f>'форма2.4.'!G38</f>
        <v>0</v>
      </c>
      <c r="W67" s="93">
        <f>'форма2.4.'!G38</f>
        <v>0</v>
      </c>
      <c r="X67" s="53">
        <f>IF(V67=W67,1,IF(W67=0,0,V67/W67))</f>
        <v>1</v>
      </c>
      <c r="Y67" s="55" t="s">
        <v>40</v>
      </c>
      <c r="Z67" s="58">
        <f>IF(AND(X67&gt;=80%,X67&lt;=120%),2,IF(X67&lt;80%,1,3))</f>
        <v>2</v>
      </c>
    </row>
    <row r="68" spans="1:26" ht="63">
      <c r="A68" s="44" t="s">
        <v>124</v>
      </c>
      <c r="B68" s="81" t="s">
        <v>27</v>
      </c>
      <c r="C68" s="81" t="s">
        <v>27</v>
      </c>
      <c r="D68" s="82">
        <f>(D69+D70+D71)/3</f>
        <v>1</v>
      </c>
      <c r="E68" s="55" t="s">
        <v>29</v>
      </c>
      <c r="F68" s="58">
        <f>(F69+F70+F71)/3</f>
        <v>2</v>
      </c>
      <c r="G68" s="81" t="s">
        <v>27</v>
      </c>
      <c r="H68" s="81" t="s">
        <v>27</v>
      </c>
      <c r="I68" s="82">
        <f>(I69+I70+I71)/3</f>
        <v>1</v>
      </c>
      <c r="J68" s="55" t="s">
        <v>29</v>
      </c>
      <c r="K68" s="58">
        <f>(K69+K70+K71)/3</f>
        <v>2</v>
      </c>
      <c r="L68" s="81" t="s">
        <v>27</v>
      </c>
      <c r="M68" s="81" t="s">
        <v>27</v>
      </c>
      <c r="N68" s="82">
        <f>(N69+N70+N71)/3</f>
        <v>1</v>
      </c>
      <c r="O68" s="55" t="s">
        <v>29</v>
      </c>
      <c r="P68" s="58">
        <f>(P69+P70+P71)/3</f>
        <v>2</v>
      </c>
      <c r="Q68" s="81" t="s">
        <v>27</v>
      </c>
      <c r="R68" s="81" t="s">
        <v>27</v>
      </c>
      <c r="S68" s="82">
        <f>(S69+S70+S71)/3</f>
        <v>1</v>
      </c>
      <c r="T68" s="55" t="s">
        <v>29</v>
      </c>
      <c r="U68" s="58">
        <f>(U69+U70+U71)/3</f>
        <v>2</v>
      </c>
      <c r="V68" s="81" t="s">
        <v>27</v>
      </c>
      <c r="W68" s="81" t="s">
        <v>27</v>
      </c>
      <c r="X68" s="82">
        <f>(X69+X70+X71)/3</f>
        <v>1</v>
      </c>
      <c r="Y68" s="55" t="s">
        <v>29</v>
      </c>
      <c r="Z68" s="58">
        <f>(Z69+Z70+Z71)/3</f>
        <v>2</v>
      </c>
    </row>
    <row r="69" spans="1:26" ht="31.5">
      <c r="A69" s="44" t="s">
        <v>51</v>
      </c>
      <c r="B69" s="93">
        <f>'форма2.4.'!C39</f>
        <v>0</v>
      </c>
      <c r="C69" s="55">
        <f>'форма2.4.'!C39</f>
        <v>0</v>
      </c>
      <c r="D69" s="53">
        <f>IF(B69=C69,1,IF(C69=0,0,B69/C69))</f>
        <v>1</v>
      </c>
      <c r="E69" s="55" t="s">
        <v>29</v>
      </c>
      <c r="F69" s="58">
        <f>IF(AND(D69&gt;=80%,D69&lt;=120%),2,IF(D69&lt;80%,3,1))</f>
        <v>2</v>
      </c>
      <c r="G69" s="93">
        <f>'форма2.4.'!D39</f>
        <v>0</v>
      </c>
      <c r="H69" s="93">
        <f>'форма2.4.'!D39</f>
        <v>0</v>
      </c>
      <c r="I69" s="53">
        <f>IF(G69=H69,1,IF(H69=0,0,G69/H69))</f>
        <v>1</v>
      </c>
      <c r="J69" s="55" t="s">
        <v>29</v>
      </c>
      <c r="K69" s="58">
        <f>IF(AND(I69&gt;=80%,I69&lt;=120%),2,IF(I69&lt;80%,3,1))</f>
        <v>2</v>
      </c>
      <c r="L69" s="93">
        <f>'форма2.4.'!E39</f>
        <v>0</v>
      </c>
      <c r="M69" s="93">
        <f>'форма2.4.'!E39</f>
        <v>0</v>
      </c>
      <c r="N69" s="53">
        <f>IF(L69=M69,1,IF(M69=0,0,L69/M69))</f>
        <v>1</v>
      </c>
      <c r="O69" s="55" t="s">
        <v>29</v>
      </c>
      <c r="P69" s="58">
        <f>IF(AND(N69&gt;=80%,N69&lt;=120%),2,IF(N69&lt;80%,3,1))</f>
        <v>2</v>
      </c>
      <c r="Q69" s="93">
        <f>'форма2.4.'!F39</f>
        <v>0</v>
      </c>
      <c r="R69" s="93">
        <f>'форма2.4.'!F39</f>
        <v>0</v>
      </c>
      <c r="S69" s="53">
        <f>IF(Q69=R69,1,IF(R69=0,0,Q69/R69))</f>
        <v>1</v>
      </c>
      <c r="T69" s="55" t="s">
        <v>29</v>
      </c>
      <c r="U69" s="58">
        <f>IF(AND(S69&gt;=80%,S69&lt;=120%),2,IF(S69&lt;80%,3,1))</f>
        <v>2</v>
      </c>
      <c r="V69" s="93">
        <f>'форма2.4.'!G39</f>
        <v>0</v>
      </c>
      <c r="W69" s="93">
        <f>'форма2.4.'!G39</f>
        <v>0</v>
      </c>
      <c r="X69" s="53">
        <f>IF(V69=W69,1,IF(W69=0,0,V69/W69))</f>
        <v>1</v>
      </c>
      <c r="Y69" s="55" t="s">
        <v>29</v>
      </c>
      <c r="Z69" s="58">
        <f>IF(AND(X69&gt;=80%,X69&lt;=120%),2,IF(X69&lt;80%,3,1))</f>
        <v>2</v>
      </c>
    </row>
    <row r="70" spans="1:26" ht="31.5">
      <c r="A70" s="44" t="s">
        <v>52</v>
      </c>
      <c r="B70" s="93">
        <f>'форма2.4.'!C40</f>
        <v>0</v>
      </c>
      <c r="C70" s="55">
        <f>'форма2.4.'!C40</f>
        <v>0</v>
      </c>
      <c r="D70" s="53">
        <f>IF(B70=C70,1,IF(C70=0,0,B70/C70))</f>
        <v>1</v>
      </c>
      <c r="E70" s="55" t="s">
        <v>29</v>
      </c>
      <c r="F70" s="58">
        <f>IF(AND(D70&gt;=80%,D70&lt;=120%),2,IF(D70&lt;80%,3,1))</f>
        <v>2</v>
      </c>
      <c r="G70" s="93">
        <f>'форма2.4.'!D40</f>
        <v>0</v>
      </c>
      <c r="H70" s="93">
        <f>'форма2.4.'!D40</f>
        <v>0</v>
      </c>
      <c r="I70" s="53">
        <f>IF(G70=H70,1,IF(H70=0,0,G70/H70))</f>
        <v>1</v>
      </c>
      <c r="J70" s="55" t="s">
        <v>29</v>
      </c>
      <c r="K70" s="58">
        <f>IF(AND(I70&gt;=80%,I70&lt;=120%),2,IF(I70&lt;80%,3,1))</f>
        <v>2</v>
      </c>
      <c r="L70" s="93">
        <f>'форма2.4.'!E40</f>
        <v>0</v>
      </c>
      <c r="M70" s="93">
        <f>'форма2.4.'!E40</f>
        <v>0</v>
      </c>
      <c r="N70" s="53">
        <f>IF(L70=M70,1,IF(M70=0,0,L70/M70))</f>
        <v>1</v>
      </c>
      <c r="O70" s="55" t="s">
        <v>29</v>
      </c>
      <c r="P70" s="58">
        <f>IF(AND(N70&gt;=80%,N70&lt;=120%),2,IF(N70&lt;80%,3,1))</f>
        <v>2</v>
      </c>
      <c r="Q70" s="93">
        <f>'форма2.4.'!F40</f>
        <v>0</v>
      </c>
      <c r="R70" s="93">
        <f>'форма2.4.'!F40</f>
        <v>0</v>
      </c>
      <c r="S70" s="53">
        <f>IF(Q70=R70,1,IF(R70=0,0,Q70/R70))</f>
        <v>1</v>
      </c>
      <c r="T70" s="55" t="s">
        <v>29</v>
      </c>
      <c r="U70" s="58">
        <f>IF(AND(S70&gt;=80%,S70&lt;=120%),2,IF(S70&lt;80%,3,1))</f>
        <v>2</v>
      </c>
      <c r="V70" s="93">
        <f>'форма2.4.'!G40</f>
        <v>0</v>
      </c>
      <c r="W70" s="93">
        <f>'форма2.4.'!G40</f>
        <v>0</v>
      </c>
      <c r="X70" s="53">
        <f>IF(V70=W70,1,IF(W70=0,0,V70/W70))</f>
        <v>1</v>
      </c>
      <c r="Y70" s="55" t="s">
        <v>29</v>
      </c>
      <c r="Z70" s="58">
        <f>IF(AND(X70&gt;=80%,X70&lt;=120%),2,IF(X70&lt;80%,3,1))</f>
        <v>2</v>
      </c>
    </row>
    <row r="71" spans="1:26" ht="31.5">
      <c r="A71" s="44" t="s">
        <v>53</v>
      </c>
      <c r="B71" s="93">
        <f>'форма2.4.'!C41</f>
        <v>0</v>
      </c>
      <c r="C71" s="55">
        <f>'форма2.4.'!C41</f>
        <v>0</v>
      </c>
      <c r="D71" s="53">
        <f>IF(B71=C71,1,IF(C71=0,0,B71/C71))</f>
        <v>1</v>
      </c>
      <c r="E71" s="55" t="s">
        <v>29</v>
      </c>
      <c r="F71" s="58">
        <f>IF(AND(D71&gt;=80%,D71&lt;=120%),2,IF(D71&lt;80%,3,1))</f>
        <v>2</v>
      </c>
      <c r="G71" s="93">
        <f>'форма2.4.'!D41</f>
        <v>0</v>
      </c>
      <c r="H71" s="93">
        <f>'форма2.4.'!D41</f>
        <v>0</v>
      </c>
      <c r="I71" s="53">
        <f>IF(G71=H71,1,IF(H71=0,0,G71/H71))</f>
        <v>1</v>
      </c>
      <c r="J71" s="55" t="s">
        <v>29</v>
      </c>
      <c r="K71" s="58">
        <f>IF(AND(I71&gt;=80%,I71&lt;=120%),2,IF(I71&lt;80%,3,1))</f>
        <v>2</v>
      </c>
      <c r="L71" s="93">
        <f>'форма2.4.'!E41</f>
        <v>0</v>
      </c>
      <c r="M71" s="93">
        <f>'форма2.4.'!E41</f>
        <v>0</v>
      </c>
      <c r="N71" s="53">
        <f>IF(L71=M71,1,IF(M71=0,0,L71/M71))</f>
        <v>1</v>
      </c>
      <c r="O71" s="55" t="s">
        <v>29</v>
      </c>
      <c r="P71" s="58">
        <f>IF(AND(N71&gt;=80%,N71&lt;=120%),2,IF(N71&lt;80%,3,1))</f>
        <v>2</v>
      </c>
      <c r="Q71" s="93">
        <f>'форма2.4.'!F41</f>
        <v>0</v>
      </c>
      <c r="R71" s="93">
        <f>'форма2.4.'!F41</f>
        <v>0</v>
      </c>
      <c r="S71" s="53">
        <f>IF(Q71=R71,1,IF(R71=0,0,Q71/R71))</f>
        <v>1</v>
      </c>
      <c r="T71" s="55" t="s">
        <v>29</v>
      </c>
      <c r="U71" s="58">
        <f>IF(AND(S71&gt;=80%,S71&lt;=120%),2,IF(S71&lt;80%,3,1))</f>
        <v>2</v>
      </c>
      <c r="V71" s="93">
        <f>'форма2.4.'!G41</f>
        <v>0</v>
      </c>
      <c r="W71" s="93">
        <f>'форма2.4.'!G41</f>
        <v>0</v>
      </c>
      <c r="X71" s="53">
        <f>IF(V71=W71,1,IF(W71=0,0,V71/W71))</f>
        <v>1</v>
      </c>
      <c r="Y71" s="55" t="s">
        <v>29</v>
      </c>
      <c r="Z71" s="58">
        <f>IF(AND(X71&gt;=80%,X71&lt;=120%),2,IF(X71&lt;80%,3,1))</f>
        <v>2</v>
      </c>
    </row>
    <row r="72" spans="1:26" ht="31.5">
      <c r="A72" s="63" t="s">
        <v>54</v>
      </c>
      <c r="B72" s="81" t="s">
        <v>27</v>
      </c>
      <c r="C72" s="81" t="s">
        <v>27</v>
      </c>
      <c r="D72" s="82">
        <f>D73</f>
        <v>1</v>
      </c>
      <c r="E72" s="55" t="s">
        <v>40</v>
      </c>
      <c r="F72" s="58">
        <f>IF(AND(D72&gt;=80%,D72&lt;=120%),2,IF(D72&lt;80%,1,3))</f>
        <v>2</v>
      </c>
      <c r="G72" s="81" t="s">
        <v>27</v>
      </c>
      <c r="H72" s="81" t="s">
        <v>27</v>
      </c>
      <c r="I72" s="82">
        <f>I73</f>
        <v>1</v>
      </c>
      <c r="J72" s="55" t="s">
        <v>40</v>
      </c>
      <c r="K72" s="58">
        <f>IF(AND(I72&gt;=80%,I72&lt;=120%),2,IF(I72&lt;80%,1,3))</f>
        <v>2</v>
      </c>
      <c r="L72" s="81" t="s">
        <v>27</v>
      </c>
      <c r="M72" s="81" t="s">
        <v>27</v>
      </c>
      <c r="N72" s="82">
        <f>N73</f>
        <v>1</v>
      </c>
      <c r="O72" s="55" t="s">
        <v>40</v>
      </c>
      <c r="P72" s="58">
        <f>IF(AND(N72&gt;=80%,N72&lt;=120%),2,IF(N72&lt;80%,1,3))</f>
        <v>2</v>
      </c>
      <c r="Q72" s="81" t="s">
        <v>27</v>
      </c>
      <c r="R72" s="81" t="s">
        <v>27</v>
      </c>
      <c r="S72" s="82">
        <f>S73</f>
        <v>1</v>
      </c>
      <c r="T72" s="55" t="s">
        <v>40</v>
      </c>
      <c r="U72" s="58">
        <f>IF(AND(S72&gt;=80%,S72&lt;=120%),2,IF(S72&lt;80%,1,3))</f>
        <v>2</v>
      </c>
      <c r="V72" s="81" t="s">
        <v>27</v>
      </c>
      <c r="W72" s="81" t="s">
        <v>27</v>
      </c>
      <c r="X72" s="82">
        <f>X73</f>
        <v>1</v>
      </c>
      <c r="Y72" s="55" t="s">
        <v>40</v>
      </c>
      <c r="Z72" s="58">
        <f>IF(AND(X72&gt;=80%,X72&lt;=120%),2,IF(X72&lt;80%,1,3))</f>
        <v>2</v>
      </c>
    </row>
    <row r="73" spans="1:26" ht="63">
      <c r="A73" s="44" t="s">
        <v>55</v>
      </c>
      <c r="B73" s="93">
        <f>'форма2.4.'!C42</f>
        <v>0</v>
      </c>
      <c r="C73" s="55">
        <f>'форма2.4.'!C42</f>
        <v>0</v>
      </c>
      <c r="D73" s="53">
        <f>IF(B73=C73,1,IF(C73=0,0,B73/C73))</f>
        <v>1</v>
      </c>
      <c r="E73" s="55" t="s">
        <v>40</v>
      </c>
      <c r="F73" s="58">
        <f>IF(AND(D73&gt;=80%,D73&lt;=120%),2,IF(D73&lt;80%,1,3))</f>
        <v>2</v>
      </c>
      <c r="G73" s="93">
        <f>'форма2.4.'!D42</f>
        <v>0</v>
      </c>
      <c r="H73" s="93">
        <f>'форма2.4.'!D42</f>
        <v>0</v>
      </c>
      <c r="I73" s="53">
        <f>IF(G73=H73,1,IF(H73=0,0,G73/H73))</f>
        <v>1</v>
      </c>
      <c r="J73" s="47"/>
      <c r="K73" s="58"/>
      <c r="L73" s="93">
        <f>'форма2.4.'!E42</f>
        <v>0</v>
      </c>
      <c r="M73" s="93">
        <f>'форма2.4.'!E42</f>
        <v>0</v>
      </c>
      <c r="N73" s="53">
        <f>IF(L73=M73,1,IF(M73=0,0,L73/M73))</f>
        <v>1</v>
      </c>
      <c r="O73" s="47"/>
      <c r="P73" s="58"/>
      <c r="Q73" s="93">
        <f>'форма2.4.'!F42</f>
        <v>0</v>
      </c>
      <c r="R73" s="93">
        <f>'форма2.4.'!F42</f>
        <v>0</v>
      </c>
      <c r="S73" s="53">
        <f>IF(Q73=R73,1,IF(R73=0,0,Q73/R73))</f>
        <v>1</v>
      </c>
      <c r="T73" s="47"/>
      <c r="U73" s="58"/>
      <c r="V73" s="93">
        <f>'форма2.4.'!G42</f>
        <v>0</v>
      </c>
      <c r="W73" s="93">
        <f>'форма2.4.'!G42</f>
        <v>0</v>
      </c>
      <c r="X73" s="53">
        <f>IF(V73=W73,1,IF(W73=0,0,V73/W73))</f>
        <v>1</v>
      </c>
      <c r="Y73" s="47"/>
      <c r="Z73" s="58"/>
    </row>
    <row r="74" spans="1:26" ht="94.5">
      <c r="A74" s="63" t="s">
        <v>56</v>
      </c>
      <c r="B74" s="81" t="s">
        <v>27</v>
      </c>
      <c r="C74" s="81" t="s">
        <v>27</v>
      </c>
      <c r="D74" s="82" t="s">
        <v>27</v>
      </c>
      <c r="E74" s="47"/>
      <c r="F74" s="58">
        <f>(F76+F77)/2</f>
        <v>2</v>
      </c>
      <c r="G74" s="81" t="s">
        <v>27</v>
      </c>
      <c r="H74" s="81" t="s">
        <v>27</v>
      </c>
      <c r="I74" s="82" t="s">
        <v>27</v>
      </c>
      <c r="J74" s="47"/>
      <c r="K74" s="58">
        <f>(K76+K77)/2</f>
        <v>2</v>
      </c>
      <c r="L74" s="81" t="s">
        <v>27</v>
      </c>
      <c r="M74" s="81" t="s">
        <v>27</v>
      </c>
      <c r="N74" s="82" t="s">
        <v>27</v>
      </c>
      <c r="O74" s="47"/>
      <c r="P74" s="58">
        <f>(P76+P77)/2</f>
        <v>2</v>
      </c>
      <c r="Q74" s="81" t="s">
        <v>27</v>
      </c>
      <c r="R74" s="81" t="s">
        <v>27</v>
      </c>
      <c r="S74" s="82" t="s">
        <v>27</v>
      </c>
      <c r="T74" s="47"/>
      <c r="U74" s="58">
        <f>(U76+U77)/2</f>
        <v>2</v>
      </c>
      <c r="V74" s="81" t="s">
        <v>27</v>
      </c>
      <c r="W74" s="81" t="s">
        <v>27</v>
      </c>
      <c r="X74" s="82" t="s">
        <v>27</v>
      </c>
      <c r="Y74" s="47"/>
      <c r="Z74" s="58">
        <f>(Z76+Z77)/2</f>
        <v>2</v>
      </c>
    </row>
    <row r="75" spans="1:26" ht="15.75">
      <c r="A75" s="44" t="s">
        <v>28</v>
      </c>
      <c r="B75" s="81"/>
      <c r="C75" s="81"/>
      <c r="D75" s="82"/>
      <c r="E75" s="38"/>
      <c r="F75" s="58"/>
      <c r="G75" s="81"/>
      <c r="H75" s="81"/>
      <c r="I75" s="82"/>
      <c r="J75" s="38"/>
      <c r="K75" s="58"/>
      <c r="L75" s="81"/>
      <c r="M75" s="81"/>
      <c r="N75" s="82"/>
      <c r="O75" s="38"/>
      <c r="P75" s="58"/>
      <c r="Q75" s="81"/>
      <c r="R75" s="81"/>
      <c r="S75" s="82"/>
      <c r="T75" s="38"/>
      <c r="U75" s="58"/>
      <c r="V75" s="81"/>
      <c r="W75" s="81"/>
      <c r="X75" s="82"/>
      <c r="Y75" s="38"/>
      <c r="Z75" s="58"/>
    </row>
    <row r="76" spans="1:26" ht="63">
      <c r="A76" s="44" t="s">
        <v>126</v>
      </c>
      <c r="B76" s="93">
        <f>'форма2.4.'!C43</f>
        <v>0</v>
      </c>
      <c r="C76" s="55">
        <f>'форма2.4.'!C43</f>
        <v>0</v>
      </c>
      <c r="D76" s="53">
        <f>IF(B76=C76,1,IF(C76=0,0,B76/C76))</f>
        <v>1</v>
      </c>
      <c r="E76" s="55" t="s">
        <v>40</v>
      </c>
      <c r="F76" s="58">
        <f>IF(AND(D76&gt;=80%,D76&lt;=120%),2,IF(D76&lt;80%,1,3))</f>
        <v>2</v>
      </c>
      <c r="G76" s="93">
        <f>'форма2.4.'!D43</f>
        <v>0</v>
      </c>
      <c r="H76" s="93">
        <f>'форма2.4.'!D43</f>
        <v>0</v>
      </c>
      <c r="I76" s="53">
        <f>IF(G76=H76,1,IF(H76=0,0,G76/H76))</f>
        <v>1</v>
      </c>
      <c r="J76" s="55" t="s">
        <v>40</v>
      </c>
      <c r="K76" s="58">
        <f>IF(AND(I76&gt;=80%,I76&lt;=120%),2,IF(I76&lt;80%,1,3))</f>
        <v>2</v>
      </c>
      <c r="L76" s="93">
        <f>'форма2.4.'!E43</f>
        <v>0</v>
      </c>
      <c r="M76" s="93">
        <f>'форма2.4.'!E43</f>
        <v>0</v>
      </c>
      <c r="N76" s="53">
        <f>IF(L76=M76,1,IF(M76=0,0,L76/M76))</f>
        <v>1</v>
      </c>
      <c r="O76" s="55" t="s">
        <v>40</v>
      </c>
      <c r="P76" s="58">
        <f>IF(AND(N76&gt;=80%,N76&lt;=120%),2,IF(N76&lt;80%,1,3))</f>
        <v>2</v>
      </c>
      <c r="Q76" s="93">
        <f>'форма2.4.'!F43</f>
        <v>0</v>
      </c>
      <c r="R76" s="93">
        <f>'форма2.4.'!F43</f>
        <v>0</v>
      </c>
      <c r="S76" s="53">
        <f>IF(Q76=R76,1,IF(R76=0,0,Q76/R76))</f>
        <v>1</v>
      </c>
      <c r="T76" s="55" t="s">
        <v>40</v>
      </c>
      <c r="U76" s="58">
        <f>IF(AND(S76&gt;=80%,S76&lt;=120%),2,IF(S76&lt;80%,1,3))</f>
        <v>2</v>
      </c>
      <c r="V76" s="93">
        <f>'форма2.4.'!G43</f>
        <v>0</v>
      </c>
      <c r="W76" s="93">
        <f>'форма2.4.'!G43</f>
        <v>0</v>
      </c>
      <c r="X76" s="53">
        <f>IF(V76=W76,1,IF(W76=0,0,V76/W76))</f>
        <v>1</v>
      </c>
      <c r="Y76" s="55" t="s">
        <v>40</v>
      </c>
      <c r="Z76" s="58">
        <f>IF(AND(X76&gt;=80%,X76&lt;=120%),2,IF(X76&lt;80%,1,3))</f>
        <v>2</v>
      </c>
    </row>
    <row r="77" spans="1:26" ht="126">
      <c r="A77" s="44" t="s">
        <v>127</v>
      </c>
      <c r="B77" s="95">
        <f>'форма2.4.'!C44</f>
        <v>0</v>
      </c>
      <c r="C77" s="77">
        <f>'форма2.4.'!C44</f>
        <v>0</v>
      </c>
      <c r="D77" s="53">
        <f>IF(B77=C77,1,IF(C77=0,0,B77/C77))</f>
        <v>1</v>
      </c>
      <c r="E77" s="55" t="s">
        <v>29</v>
      </c>
      <c r="F77" s="58">
        <f>IF(AND(D77&gt;=80%,D77&lt;=120%),2,IF(D77&lt;80%,3,1))</f>
        <v>2</v>
      </c>
      <c r="G77" s="95">
        <f>'форма2.4.'!D44</f>
        <v>0</v>
      </c>
      <c r="H77" s="95">
        <f>'форма2.4.'!D44</f>
        <v>0</v>
      </c>
      <c r="I77" s="53">
        <f>IF(G77=H77,1,IF(H77=0,0,G77/H77))</f>
        <v>1</v>
      </c>
      <c r="J77" s="55" t="s">
        <v>29</v>
      </c>
      <c r="K77" s="58">
        <f>IF(AND(I77&gt;=80%,I77&lt;=120%),2,IF(I77&lt;80%,3,1))</f>
        <v>2</v>
      </c>
      <c r="L77" s="95">
        <f>'форма2.4.'!E44</f>
        <v>0</v>
      </c>
      <c r="M77" s="95">
        <f>'форма2.4.'!E44</f>
        <v>0</v>
      </c>
      <c r="N77" s="53">
        <f>IF(L77=M77,1,IF(M77=0,0,L77/M77))</f>
        <v>1</v>
      </c>
      <c r="O77" s="55" t="s">
        <v>29</v>
      </c>
      <c r="P77" s="58">
        <f>IF(AND(N77&gt;=80%,N77&lt;=120%),2,IF(N77&lt;80%,3,1))</f>
        <v>2</v>
      </c>
      <c r="Q77" s="95">
        <f>'форма2.4.'!F44</f>
        <v>0</v>
      </c>
      <c r="R77" s="95">
        <f>'форма2.4.'!F44</f>
        <v>0</v>
      </c>
      <c r="S77" s="53">
        <f>IF(Q77=R77,1,IF(R77=0,0,Q77/R77))</f>
        <v>1</v>
      </c>
      <c r="T77" s="55" t="s">
        <v>29</v>
      </c>
      <c r="U77" s="58">
        <f>IF(AND(S77&gt;=80%,S77&lt;=120%),2,IF(S77&lt;80%,3,1))</f>
        <v>2</v>
      </c>
      <c r="V77" s="95">
        <f>'форма2.4.'!G44</f>
        <v>0</v>
      </c>
      <c r="W77" s="95">
        <f>'форма2.4.'!G44</f>
        <v>0</v>
      </c>
      <c r="X77" s="53">
        <f>IF(V77=W77,1,IF(W77=0,0,V77/W77))</f>
        <v>1</v>
      </c>
      <c r="Y77" s="55" t="s">
        <v>29</v>
      </c>
      <c r="Z77" s="58">
        <f>IF(AND(X77&gt;=80%,X77&lt;=120%),2,IF(X77&lt;80%,3,1))</f>
        <v>2</v>
      </c>
    </row>
    <row r="78" spans="1:26" ht="32.25" thickBot="1">
      <c r="A78" s="46" t="s">
        <v>57</v>
      </c>
      <c r="B78" s="110" t="s">
        <v>27</v>
      </c>
      <c r="C78" s="110" t="s">
        <v>27</v>
      </c>
      <c r="D78" s="111" t="s">
        <v>27</v>
      </c>
      <c r="E78" s="110"/>
      <c r="F78" s="112">
        <f>(F74+F72+F65+F57+F56)/5</f>
        <v>2</v>
      </c>
      <c r="G78" s="110" t="s">
        <v>27</v>
      </c>
      <c r="H78" s="110" t="s">
        <v>27</v>
      </c>
      <c r="I78" s="111" t="s">
        <v>27</v>
      </c>
      <c r="J78" s="110"/>
      <c r="K78" s="112">
        <f>(K74+K72+K65+K57+K56)/5</f>
        <v>2</v>
      </c>
      <c r="L78" s="110" t="s">
        <v>27</v>
      </c>
      <c r="M78" s="110" t="s">
        <v>27</v>
      </c>
      <c r="N78" s="111" t="s">
        <v>27</v>
      </c>
      <c r="O78" s="110"/>
      <c r="P78" s="112">
        <f>(P74+P72+P65+P57+P56)/5</f>
        <v>2</v>
      </c>
      <c r="Q78" s="110" t="s">
        <v>27</v>
      </c>
      <c r="R78" s="110" t="s">
        <v>27</v>
      </c>
      <c r="S78" s="111" t="s">
        <v>27</v>
      </c>
      <c r="T78" s="110"/>
      <c r="U78" s="112">
        <f>(U74+U72+U65+U57+U56)/5</f>
        <v>2</v>
      </c>
      <c r="V78" s="110" t="s">
        <v>27</v>
      </c>
      <c r="W78" s="110" t="s">
        <v>27</v>
      </c>
      <c r="X78" s="111" t="s">
        <v>27</v>
      </c>
      <c r="Y78" s="110"/>
      <c r="Z78" s="112">
        <f>(Z74+Z72+Z65+Z57+Z56)/5</f>
        <v>2</v>
      </c>
    </row>
  </sheetData>
  <sheetProtection/>
  <mergeCells count="65">
    <mergeCell ref="O53:O54"/>
    <mergeCell ref="P53:P54"/>
    <mergeCell ref="O5:O6"/>
    <mergeCell ref="P5:P6"/>
    <mergeCell ref="L33:M33"/>
    <mergeCell ref="N33:N34"/>
    <mergeCell ref="O33:O34"/>
    <mergeCell ref="P33:P34"/>
    <mergeCell ref="G53:H53"/>
    <mergeCell ref="I53:I54"/>
    <mergeCell ref="J53:J54"/>
    <mergeCell ref="K53:K54"/>
    <mergeCell ref="L5:M5"/>
    <mergeCell ref="N5:N6"/>
    <mergeCell ref="L53:M53"/>
    <mergeCell ref="N53:N54"/>
    <mergeCell ref="G5:H5"/>
    <mergeCell ref="I5:I6"/>
    <mergeCell ref="J5:J6"/>
    <mergeCell ref="K5:K6"/>
    <mergeCell ref="G33:H33"/>
    <mergeCell ref="I33:I34"/>
    <mergeCell ref="J33:J34"/>
    <mergeCell ref="K33:K34"/>
    <mergeCell ref="F33:F34"/>
    <mergeCell ref="A53:A54"/>
    <mergeCell ref="B53:C53"/>
    <mergeCell ref="D53:D54"/>
    <mergeCell ref="E53:E54"/>
    <mergeCell ref="F53:F54"/>
    <mergeCell ref="A33:A34"/>
    <mergeCell ref="B33:C33"/>
    <mergeCell ref="D33:D34"/>
    <mergeCell ref="E33:E34"/>
    <mergeCell ref="A2:F2"/>
    <mergeCell ref="A3:F3"/>
    <mergeCell ref="A5:A6"/>
    <mergeCell ref="B5:C5"/>
    <mergeCell ref="D5:D6"/>
    <mergeCell ref="E5:E6"/>
    <mergeCell ref="F5:F6"/>
    <mergeCell ref="T5:T6"/>
    <mergeCell ref="U5:U6"/>
    <mergeCell ref="Q33:R33"/>
    <mergeCell ref="S33:S34"/>
    <mergeCell ref="T33:T34"/>
    <mergeCell ref="U33:U34"/>
    <mergeCell ref="Q53:R53"/>
    <mergeCell ref="S53:S54"/>
    <mergeCell ref="T53:T54"/>
    <mergeCell ref="U53:U54"/>
    <mergeCell ref="V5:W5"/>
    <mergeCell ref="X5:X6"/>
    <mergeCell ref="V53:W53"/>
    <mergeCell ref="X53:X54"/>
    <mergeCell ref="Q5:R5"/>
    <mergeCell ref="S5:S6"/>
    <mergeCell ref="Y53:Y54"/>
    <mergeCell ref="Z53:Z54"/>
    <mergeCell ref="Y5:Y6"/>
    <mergeCell ref="Z5:Z6"/>
    <mergeCell ref="V33:W33"/>
    <mergeCell ref="X33:X34"/>
    <mergeCell ref="Y33:Y34"/>
    <mergeCell ref="Z33:Z34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G9" sqref="G9"/>
    </sheetView>
  </sheetViews>
  <sheetFormatPr defaultColWidth="9.00390625" defaultRowHeight="12.75"/>
  <sheetData>
    <row r="3" ht="12.75">
      <c r="B3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J36"/>
  <sheetViews>
    <sheetView view="pageBreakPreview" zoomScaleSheetLayoutView="100" zoomScalePageLayoutView="0" workbookViewId="0" topLeftCell="A1">
      <selection activeCell="E7" sqref="E7"/>
    </sheetView>
  </sheetViews>
  <sheetFormatPr defaultColWidth="0.875" defaultRowHeight="12.75"/>
  <cols>
    <col min="1" max="1" width="5.75390625" style="9" customWidth="1"/>
    <col min="2" max="2" width="44.00390625" style="9" customWidth="1"/>
    <col min="3" max="3" width="3.75390625" style="9" customWidth="1"/>
    <col min="4" max="4" width="42.125" style="9" customWidth="1"/>
    <col min="5" max="5" width="5.00390625" style="9" customWidth="1"/>
    <col min="6" max="6" width="9.875" style="9" customWidth="1"/>
    <col min="7" max="7" width="26.75390625" style="9" customWidth="1"/>
    <col min="8" max="16384" width="0.875" style="2" customWidth="1"/>
  </cols>
  <sheetData>
    <row r="1" spans="1:20" s="3" customFormat="1" ht="20.25" customHeight="1">
      <c r="A1" s="5"/>
      <c r="B1" s="5"/>
      <c r="C1" s="5"/>
      <c r="D1" s="171" t="s">
        <v>0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s="3" customFormat="1" ht="11.25" customHeight="1">
      <c r="A2" s="5"/>
      <c r="B2" s="5"/>
      <c r="C2" s="5"/>
      <c r="D2" s="171" t="s">
        <v>1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s="3" customFormat="1" ht="11.25" customHeight="1">
      <c r="A3" s="5"/>
      <c r="B3" s="5"/>
      <c r="C3" s="5"/>
      <c r="D3" s="171" t="s">
        <v>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s="3" customFormat="1" ht="11.25" customHeight="1">
      <c r="A4" s="5"/>
      <c r="B4" s="5"/>
      <c r="C4" s="5"/>
      <c r="D4" s="171" t="s">
        <v>3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3" customFormat="1" ht="11.25" customHeight="1">
      <c r="A5" s="5"/>
      <c r="B5" s="5"/>
      <c r="C5" s="5"/>
      <c r="D5" s="171" t="s">
        <v>4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s="3" customFormat="1" ht="11.25" customHeight="1">
      <c r="A6" s="5"/>
      <c r="B6" s="5"/>
      <c r="C6" s="5"/>
      <c r="D6" s="171" t="s">
        <v>5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7" s="1" customFormat="1" ht="17.25" customHeight="1">
      <c r="A7" s="5"/>
      <c r="B7" s="5"/>
      <c r="C7" s="5"/>
      <c r="D7" s="5"/>
      <c r="E7" s="5"/>
      <c r="F7" s="5"/>
      <c r="G7" s="6"/>
    </row>
    <row r="8" spans="1:7" s="1" customFormat="1" ht="24" customHeight="1">
      <c r="A8" s="157" t="s">
        <v>6</v>
      </c>
      <c r="B8" s="157"/>
      <c r="C8" s="157"/>
      <c r="D8" s="157"/>
      <c r="E8" s="157"/>
      <c r="F8" s="157"/>
      <c r="G8" s="157"/>
    </row>
    <row r="9" spans="1:7" s="1" customFormat="1" ht="24" customHeight="1">
      <c r="A9" s="157" t="s">
        <v>7</v>
      </c>
      <c r="B9" s="157"/>
      <c r="C9" s="157"/>
      <c r="D9" s="157"/>
      <c r="E9" s="157"/>
      <c r="F9" s="157"/>
      <c r="G9" s="157"/>
    </row>
    <row r="10" spans="1:7" s="5" customFormat="1" ht="24" customHeight="1">
      <c r="A10" s="158" t="s">
        <v>14</v>
      </c>
      <c r="B10" s="158"/>
      <c r="C10" s="158"/>
      <c r="D10" s="158"/>
      <c r="E10" s="158"/>
      <c r="F10" s="158"/>
      <c r="G10" s="158"/>
    </row>
    <row r="11" spans="2:9" s="5" customFormat="1" ht="24" customHeight="1">
      <c r="B11" s="159" t="s">
        <v>191</v>
      </c>
      <c r="C11" s="159"/>
      <c r="D11" s="159"/>
      <c r="E11" s="7" t="s">
        <v>89</v>
      </c>
      <c r="F11" s="27">
        <v>2016</v>
      </c>
      <c r="G11" s="20" t="s">
        <v>90</v>
      </c>
      <c r="H11" s="17"/>
      <c r="I11" s="17"/>
    </row>
    <row r="12" spans="1:140" s="1" customFormat="1" ht="24" customHeight="1">
      <c r="A12" s="5"/>
      <c r="B12" s="156" t="s">
        <v>16</v>
      </c>
      <c r="C12" s="156"/>
      <c r="D12" s="156"/>
      <c r="E12" s="21"/>
      <c r="F12" s="22"/>
      <c r="G12" s="22"/>
      <c r="H12" s="18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40" s="1" customFormat="1" ht="13.5" customHeight="1" thickBot="1">
      <c r="A13" s="5"/>
      <c r="B13" s="5"/>
      <c r="C13" s="5"/>
      <c r="D13" s="5"/>
      <c r="E13" s="5"/>
      <c r="F13" s="5"/>
      <c r="G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s="1" customFormat="1" ht="50.25" customHeight="1">
      <c r="A14" s="97" t="s">
        <v>8</v>
      </c>
      <c r="B14" s="165" t="s">
        <v>9</v>
      </c>
      <c r="C14" s="166"/>
      <c r="D14" s="98" t="s">
        <v>101</v>
      </c>
      <c r="E14" s="163" t="s">
        <v>10</v>
      </c>
      <c r="F14" s="163"/>
      <c r="G14" s="16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1:140" s="1" customFormat="1" ht="15.75">
      <c r="A15" s="99">
        <v>1</v>
      </c>
      <c r="B15" s="167">
        <v>2</v>
      </c>
      <c r="C15" s="168"/>
      <c r="D15" s="23">
        <v>3</v>
      </c>
      <c r="E15" s="160">
        <v>4</v>
      </c>
      <c r="F15" s="160"/>
      <c r="G15" s="16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40" s="1" customFormat="1" ht="15.75">
      <c r="A16" s="89">
        <v>1</v>
      </c>
      <c r="B16" s="31" t="s">
        <v>27</v>
      </c>
      <c r="C16" s="51"/>
      <c r="D16" s="52">
        <v>0</v>
      </c>
      <c r="E16" s="154">
        <v>4</v>
      </c>
      <c r="F16" s="154"/>
      <c r="G16" s="15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1:140" s="1" customFormat="1" ht="15.75">
      <c r="A17" s="89">
        <v>2</v>
      </c>
      <c r="B17" s="50"/>
      <c r="C17" s="51"/>
      <c r="D17" s="52"/>
      <c r="E17" s="154"/>
      <c r="F17" s="154"/>
      <c r="G17" s="15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1:140" s="1" customFormat="1" ht="15.75">
      <c r="A18" s="89">
        <v>3</v>
      </c>
      <c r="B18" s="50"/>
      <c r="C18" s="51"/>
      <c r="D18" s="52"/>
      <c r="E18" s="154"/>
      <c r="F18" s="154"/>
      <c r="G18" s="15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1:140" s="1" customFormat="1" ht="15.75">
      <c r="A19" s="89">
        <v>4</v>
      </c>
      <c r="B19" s="50"/>
      <c r="C19" s="51"/>
      <c r="D19" s="52"/>
      <c r="E19" s="154"/>
      <c r="F19" s="154"/>
      <c r="G19" s="15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1:140" s="1" customFormat="1" ht="15.75">
      <c r="A20" s="89">
        <v>5</v>
      </c>
      <c r="B20" s="50"/>
      <c r="C20" s="51"/>
      <c r="D20" s="52"/>
      <c r="E20" s="154"/>
      <c r="F20" s="154"/>
      <c r="G20" s="15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1:140" s="1" customFormat="1" ht="15.75">
      <c r="A21" s="89">
        <v>6</v>
      </c>
      <c r="B21" s="50"/>
      <c r="C21" s="51"/>
      <c r="D21" s="52"/>
      <c r="E21" s="154"/>
      <c r="F21" s="154"/>
      <c r="G21" s="15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spans="1:140" s="1" customFormat="1" ht="15.75">
      <c r="A22" s="89">
        <v>7</v>
      </c>
      <c r="B22" s="50"/>
      <c r="C22" s="51"/>
      <c r="D22" s="52"/>
      <c r="E22" s="154"/>
      <c r="F22" s="154"/>
      <c r="G22" s="15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spans="1:140" s="1" customFormat="1" ht="15.75">
      <c r="A23" s="89">
        <v>8</v>
      </c>
      <c r="B23" s="50"/>
      <c r="C23" s="51"/>
      <c r="D23" s="52"/>
      <c r="E23" s="154"/>
      <c r="F23" s="154"/>
      <c r="G23" s="15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1:140" s="1" customFormat="1" ht="15.75">
      <c r="A24" s="89">
        <v>9</v>
      </c>
      <c r="B24" s="50"/>
      <c r="C24" s="51"/>
      <c r="D24" s="52"/>
      <c r="E24" s="154"/>
      <c r="F24" s="154"/>
      <c r="G24" s="15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</row>
    <row r="25" spans="1:140" s="1" customFormat="1" ht="15.75">
      <c r="A25" s="89">
        <v>10</v>
      </c>
      <c r="B25" s="50"/>
      <c r="C25" s="51"/>
      <c r="D25" s="52"/>
      <c r="E25" s="154"/>
      <c r="F25" s="154"/>
      <c r="G25" s="15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1:140" s="1" customFormat="1" ht="15.75">
      <c r="A26" s="89">
        <v>11</v>
      </c>
      <c r="B26" s="50"/>
      <c r="C26" s="51"/>
      <c r="D26" s="52"/>
      <c r="E26" s="154"/>
      <c r="F26" s="154"/>
      <c r="G26" s="15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1:140" s="1" customFormat="1" ht="16.5" thickBot="1">
      <c r="A27" s="100">
        <v>12</v>
      </c>
      <c r="B27" s="101"/>
      <c r="C27" s="102"/>
      <c r="D27" s="103"/>
      <c r="E27" s="169"/>
      <c r="F27" s="169"/>
      <c r="G27" s="17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1:140" s="1" customFormat="1" ht="35.25" customHeight="1">
      <c r="A28" s="5"/>
      <c r="B28" s="162" t="s">
        <v>100</v>
      </c>
      <c r="C28" s="162"/>
      <c r="D28" s="162"/>
      <c r="E28" s="162"/>
      <c r="F28" s="162"/>
      <c r="G28" s="16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s="1" customFormat="1" ht="13.5" customHeight="1">
      <c r="A29" s="24"/>
      <c r="B29" s="151" t="s">
        <v>192</v>
      </c>
      <c r="C29" s="7"/>
      <c r="D29" s="151" t="s">
        <v>193</v>
      </c>
      <c r="E29" s="24"/>
      <c r="F29" s="24"/>
      <c r="G29" s="20"/>
      <c r="H29" s="17"/>
      <c r="I29" s="1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s="1" customFormat="1" ht="13.5" customHeight="1">
      <c r="A30" s="25"/>
      <c r="B30" s="25" t="s">
        <v>11</v>
      </c>
      <c r="C30" s="21"/>
      <c r="D30" s="25" t="s">
        <v>12</v>
      </c>
      <c r="E30" s="21"/>
      <c r="F30" s="21"/>
      <c r="G30" s="25" t="s">
        <v>13</v>
      </c>
      <c r="H30" s="18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s="1" customFormat="1" ht="15.75">
      <c r="A31" s="5"/>
      <c r="B31" s="5"/>
      <c r="C31" s="5"/>
      <c r="D31" s="5"/>
      <c r="E31" s="5"/>
      <c r="F31" s="5"/>
      <c r="G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s="1" customFormat="1" ht="15.75">
      <c r="A32" s="5"/>
      <c r="B32" s="5"/>
      <c r="C32" s="5"/>
      <c r="D32" s="5"/>
      <c r="E32" s="5"/>
      <c r="F32" s="5"/>
      <c r="G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7" s="3" customFormat="1" ht="15.75">
      <c r="A33" s="5"/>
      <c r="B33" s="5"/>
      <c r="C33" s="5"/>
      <c r="D33" s="5"/>
      <c r="E33" s="5"/>
      <c r="F33" s="5"/>
      <c r="G33" s="5"/>
    </row>
    <row r="34" spans="1:7" s="1" customFormat="1" ht="15.75">
      <c r="A34" s="5"/>
      <c r="B34" s="5"/>
      <c r="C34" s="5"/>
      <c r="D34" s="5"/>
      <c r="E34" s="5"/>
      <c r="F34" s="5"/>
      <c r="G34" s="5"/>
    </row>
    <row r="35" spans="1:7" s="1" customFormat="1" ht="15.75" customHeight="1">
      <c r="A35" s="5"/>
      <c r="B35" s="5"/>
      <c r="C35" s="5"/>
      <c r="D35" s="5"/>
      <c r="E35" s="5"/>
      <c r="F35" s="5"/>
      <c r="G35" s="5"/>
    </row>
    <row r="36" spans="1:3" ht="15.75">
      <c r="A36" s="26"/>
      <c r="B36" s="26"/>
      <c r="C36" s="26"/>
    </row>
  </sheetData>
  <sheetProtection/>
  <mergeCells count="28">
    <mergeCell ref="E26:G26"/>
    <mergeCell ref="E27:G27"/>
    <mergeCell ref="B28:G28"/>
    <mergeCell ref="E20:G20"/>
    <mergeCell ref="E21:G21"/>
    <mergeCell ref="E22:G22"/>
    <mergeCell ref="E23:G23"/>
    <mergeCell ref="E24:G24"/>
    <mergeCell ref="E25:G25"/>
    <mergeCell ref="B15:C15"/>
    <mergeCell ref="E15:G15"/>
    <mergeCell ref="E16:G16"/>
    <mergeCell ref="E17:G17"/>
    <mergeCell ref="E18:G18"/>
    <mergeCell ref="E19:G19"/>
    <mergeCell ref="A8:G8"/>
    <mergeCell ref="A9:G9"/>
    <mergeCell ref="A10:G10"/>
    <mergeCell ref="B11:D11"/>
    <mergeCell ref="B12:D12"/>
    <mergeCell ref="B14:C14"/>
    <mergeCell ref="E14:G14"/>
    <mergeCell ref="D2:T2"/>
    <mergeCell ref="D3:T3"/>
    <mergeCell ref="D1:T1"/>
    <mergeCell ref="D4:T4"/>
    <mergeCell ref="D5:T5"/>
    <mergeCell ref="D6:T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AD15" sqref="AD15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30" customHeight="1">
      <c r="A3" s="172" t="s">
        <v>15</v>
      </c>
      <c r="B3" s="172"/>
      <c r="C3" s="172"/>
      <c r="D3" s="172"/>
      <c r="E3" s="172"/>
    </row>
    <row r="4" spans="1:5" s="1" customFormat="1" ht="24.75" customHeight="1">
      <c r="A4" s="24"/>
      <c r="B4" s="28">
        <f>'Форма 1.1 (2013)'!B11</f>
        <v>0</v>
      </c>
      <c r="C4" s="24" t="s">
        <v>89</v>
      </c>
      <c r="D4" s="29">
        <f>'Форма 1.1 (2013)'!F11</f>
        <v>2013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174" t="s">
        <v>17</v>
      </c>
      <c r="B7" s="175"/>
      <c r="C7" s="184">
        <f>MAX('Форма 1.1 (2013)'!E16:G27)</f>
        <v>0</v>
      </c>
      <c r="D7" s="184"/>
      <c r="E7" s="185"/>
    </row>
    <row r="8" spans="1:5" s="1" customFormat="1" ht="27" customHeight="1">
      <c r="A8" s="176" t="s">
        <v>95</v>
      </c>
      <c r="B8" s="177"/>
      <c r="C8" s="180">
        <f>SUM('Форма 1.1 (2013)'!D16:D27)</f>
        <v>0</v>
      </c>
      <c r="D8" s="180"/>
      <c r="E8" s="181"/>
    </row>
    <row r="9" spans="1:5" s="1" customFormat="1" ht="27" customHeight="1" thickBot="1">
      <c r="A9" s="178" t="s">
        <v>96</v>
      </c>
      <c r="B9" s="179"/>
      <c r="C9" s="182">
        <f>IF(C7=0,0,C8/C7)</f>
        <v>0</v>
      </c>
      <c r="D9" s="182"/>
      <c r="E9" s="183"/>
    </row>
    <row r="11" spans="1:5" ht="15.75">
      <c r="A11" s="7" t="s">
        <v>91</v>
      </c>
      <c r="B11" s="7" t="s">
        <v>92</v>
      </c>
      <c r="C11" s="157" t="s">
        <v>93</v>
      </c>
      <c r="D11" s="157"/>
      <c r="E11" s="157"/>
    </row>
    <row r="12" spans="1:5" ht="15.75">
      <c r="A12" s="25" t="s">
        <v>11</v>
      </c>
      <c r="B12" s="25" t="s">
        <v>12</v>
      </c>
      <c r="C12" s="173" t="s">
        <v>13</v>
      </c>
      <c r="D12" s="173"/>
      <c r="E12" s="173"/>
    </row>
    <row r="13" ht="3" customHeight="1"/>
  </sheetData>
  <sheetProtection/>
  <mergeCells count="9">
    <mergeCell ref="A3:E3"/>
    <mergeCell ref="C11:E11"/>
    <mergeCell ref="C12:E12"/>
    <mergeCell ref="A7:B7"/>
    <mergeCell ref="A8:B8"/>
    <mergeCell ref="A9:B9"/>
    <mergeCell ref="C8:E8"/>
    <mergeCell ref="C9:E9"/>
    <mergeCell ref="C7:E7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B5" sqref="B5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30" customHeight="1">
      <c r="A3" s="172" t="s">
        <v>15</v>
      </c>
      <c r="B3" s="172"/>
      <c r="C3" s="172"/>
      <c r="D3" s="172"/>
      <c r="E3" s="172"/>
    </row>
    <row r="4" spans="1:5" s="1" customFormat="1" ht="24.75" customHeight="1">
      <c r="A4" s="24"/>
      <c r="B4" s="28" t="str">
        <f>'Форма 1.1 (2014)'!B11:D11</f>
        <v>ООО "ПСК"</v>
      </c>
      <c r="C4" s="24" t="s">
        <v>89</v>
      </c>
      <c r="D4" s="29">
        <f>'Форма 1.1 (2014)'!F11</f>
        <v>2014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174" t="s">
        <v>17</v>
      </c>
      <c r="B7" s="175"/>
      <c r="C7" s="186">
        <f>MAX('Форма 1.1 (2014)'!E16:G27)</f>
        <v>0</v>
      </c>
      <c r="D7" s="184"/>
      <c r="E7" s="185"/>
    </row>
    <row r="8" spans="1:5" s="1" customFormat="1" ht="27" customHeight="1">
      <c r="A8" s="176" t="s">
        <v>95</v>
      </c>
      <c r="B8" s="177"/>
      <c r="C8" s="180">
        <f>SUM('Форма 1.1 (2014)'!D16:D27)</f>
        <v>0</v>
      </c>
      <c r="D8" s="180"/>
      <c r="E8" s="181"/>
    </row>
    <row r="9" spans="1:5" s="1" customFormat="1" ht="27" customHeight="1" thickBot="1">
      <c r="A9" s="178" t="s">
        <v>96</v>
      </c>
      <c r="B9" s="179"/>
      <c r="C9" s="182">
        <f>IF(C7=0,0,C8/C7)</f>
        <v>0</v>
      </c>
      <c r="D9" s="182"/>
      <c r="E9" s="183"/>
    </row>
    <row r="11" spans="1:5" ht="15.75">
      <c r="A11" s="7" t="s">
        <v>91</v>
      </c>
      <c r="B11" s="7" t="s">
        <v>92</v>
      </c>
      <c r="C11" s="157" t="s">
        <v>93</v>
      </c>
      <c r="D11" s="157"/>
      <c r="E11" s="157"/>
    </row>
    <row r="12" spans="1:5" ht="15.75">
      <c r="A12" s="25" t="s">
        <v>11</v>
      </c>
      <c r="B12" s="25" t="s">
        <v>12</v>
      </c>
      <c r="C12" s="173" t="s">
        <v>13</v>
      </c>
      <c r="D12" s="173"/>
      <c r="E12" s="173"/>
    </row>
    <row r="13" ht="3" customHeight="1"/>
  </sheetData>
  <sheetProtection/>
  <mergeCells count="9">
    <mergeCell ref="C11:E11"/>
    <mergeCell ref="C12:E12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D20" sqref="D20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30" customHeight="1">
      <c r="A3" s="172" t="s">
        <v>15</v>
      </c>
      <c r="B3" s="172"/>
      <c r="C3" s="172"/>
      <c r="D3" s="172"/>
      <c r="E3" s="172"/>
    </row>
    <row r="4" spans="1:5" s="1" customFormat="1" ht="24.75" customHeight="1">
      <c r="A4" s="24"/>
      <c r="B4" s="28" t="str">
        <f>'Форма 1.1 (2014)'!B11:D11</f>
        <v>ООО "ПСК"</v>
      </c>
      <c r="C4" s="24" t="s">
        <v>89</v>
      </c>
      <c r="D4" s="29">
        <f>'Форма 1.1 (2015)'!F11</f>
        <v>2015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174" t="s">
        <v>17</v>
      </c>
      <c r="B7" s="175"/>
      <c r="C7" s="186">
        <f>MAX('Форма 1.1 (2015)'!E16:G27)</f>
        <v>0</v>
      </c>
      <c r="D7" s="184"/>
      <c r="E7" s="185"/>
    </row>
    <row r="8" spans="1:5" s="1" customFormat="1" ht="27" customHeight="1">
      <c r="A8" s="176" t="s">
        <v>95</v>
      </c>
      <c r="B8" s="177"/>
      <c r="C8" s="180">
        <f>SUM('Форма 1.1 (2015)'!D16:D27)</f>
        <v>0</v>
      </c>
      <c r="D8" s="180"/>
      <c r="E8" s="181"/>
    </row>
    <row r="9" spans="1:5" s="1" customFormat="1" ht="27" customHeight="1" thickBot="1">
      <c r="A9" s="178" t="s">
        <v>96</v>
      </c>
      <c r="B9" s="179"/>
      <c r="C9" s="182">
        <f>IF(C7=0,0,C8/C7)</f>
        <v>0</v>
      </c>
      <c r="D9" s="182"/>
      <c r="E9" s="183"/>
    </row>
    <row r="11" spans="1:5" ht="15.75">
      <c r="A11" s="7" t="s">
        <v>91</v>
      </c>
      <c r="B11" s="7" t="s">
        <v>92</v>
      </c>
      <c r="C11" s="157" t="s">
        <v>93</v>
      </c>
      <c r="D11" s="157"/>
      <c r="E11" s="157"/>
    </row>
    <row r="12" spans="1:5" ht="15.75">
      <c r="A12" s="25" t="s">
        <v>11</v>
      </c>
      <c r="B12" s="25" t="s">
        <v>12</v>
      </c>
      <c r="C12" s="173" t="s">
        <v>13</v>
      </c>
      <c r="D12" s="173"/>
      <c r="E12" s="173"/>
    </row>
    <row r="13" ht="3" customHeight="1"/>
  </sheetData>
  <sheetProtection/>
  <mergeCells count="9">
    <mergeCell ref="C11:E11"/>
    <mergeCell ref="C12:E12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view="pageBreakPreview" zoomScaleSheetLayoutView="100" zoomScalePageLayoutView="0" workbookViewId="0" topLeftCell="A1">
      <selection activeCell="B16" sqref="A11:B16"/>
    </sheetView>
  </sheetViews>
  <sheetFormatPr defaultColWidth="0.875" defaultRowHeight="12.75"/>
  <cols>
    <col min="1" max="1" width="18.75390625" style="9" customWidth="1"/>
    <col min="2" max="2" width="79.625" style="9" customWidth="1"/>
    <col min="3" max="3" width="5.125" style="9" customWidth="1"/>
    <col min="4" max="4" width="12.25390625" style="9" customWidth="1"/>
    <col min="5" max="5" width="8.625" style="9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30" customHeight="1">
      <c r="A3" s="172" t="s">
        <v>15</v>
      </c>
      <c r="B3" s="172"/>
      <c r="C3" s="172"/>
      <c r="D3" s="172"/>
      <c r="E3" s="172"/>
    </row>
    <row r="4" spans="1:5" s="1" customFormat="1" ht="24.75" customHeight="1">
      <c r="A4" s="24"/>
      <c r="B4" s="28" t="s">
        <v>191</v>
      </c>
      <c r="C4" s="24" t="s">
        <v>89</v>
      </c>
      <c r="D4" s="29">
        <f>'Форма 1.1 (2016)'!F11</f>
        <v>2016</v>
      </c>
      <c r="E4" s="5" t="s">
        <v>90</v>
      </c>
    </row>
    <row r="5" spans="1:5" s="3" customFormat="1" ht="21" customHeight="1">
      <c r="A5" s="24"/>
      <c r="B5" s="25" t="s">
        <v>16</v>
      </c>
      <c r="C5" s="24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174" t="s">
        <v>17</v>
      </c>
      <c r="B7" s="175"/>
      <c r="C7" s="186">
        <f>MAX('Форма 1.1 (2016)'!E16:G27)</f>
        <v>4</v>
      </c>
      <c r="D7" s="184"/>
      <c r="E7" s="185"/>
    </row>
    <row r="8" spans="1:5" s="1" customFormat="1" ht="27" customHeight="1">
      <c r="A8" s="176" t="s">
        <v>95</v>
      </c>
      <c r="B8" s="177"/>
      <c r="C8" s="180">
        <f>SUM('Форма 1.1 (2016)'!D16:D27)</f>
        <v>0</v>
      </c>
      <c r="D8" s="180"/>
      <c r="E8" s="181"/>
    </row>
    <row r="9" spans="1:5" s="1" customFormat="1" ht="27" customHeight="1" thickBot="1">
      <c r="A9" s="178" t="s">
        <v>96</v>
      </c>
      <c r="B9" s="179"/>
      <c r="C9" s="182">
        <f>IF(C7=0,0,C8/C7)</f>
        <v>0</v>
      </c>
      <c r="D9" s="182"/>
      <c r="E9" s="183"/>
    </row>
    <row r="10" spans="1:5" s="1" customFormat="1" ht="27" customHeight="1">
      <c r="A10" s="152"/>
      <c r="B10" s="152"/>
      <c r="C10" s="153"/>
      <c r="D10" s="153"/>
      <c r="E10" s="153"/>
    </row>
    <row r="11" spans="1:5" s="1" customFormat="1" ht="27" customHeight="1">
      <c r="A11" s="152"/>
      <c r="B11" s="152"/>
      <c r="C11" s="153"/>
      <c r="D11" s="153"/>
      <c r="E11" s="153"/>
    </row>
    <row r="13" spans="1:5" ht="15.75">
      <c r="A13" s="7" t="s">
        <v>192</v>
      </c>
      <c r="B13" s="7" t="s">
        <v>194</v>
      </c>
      <c r="C13" s="157" t="s">
        <v>93</v>
      </c>
      <c r="D13" s="157"/>
      <c r="E13" s="157"/>
    </row>
    <row r="14" spans="1:5" ht="15.75">
      <c r="A14" s="25" t="s">
        <v>11</v>
      </c>
      <c r="B14" s="25" t="s">
        <v>12</v>
      </c>
      <c r="C14" s="173" t="s">
        <v>13</v>
      </c>
      <c r="D14" s="173"/>
      <c r="E14" s="173"/>
    </row>
    <row r="15" ht="3" customHeight="1"/>
  </sheetData>
  <sheetProtection/>
  <mergeCells count="9">
    <mergeCell ref="C13:E13"/>
    <mergeCell ref="C14:E14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19"/>
  <sheetViews>
    <sheetView view="pageBreakPreview" zoomScaleSheetLayoutView="100" zoomScalePageLayoutView="0" workbookViewId="0" topLeftCell="A1">
      <selection activeCell="C14" sqref="C14:D14"/>
    </sheetView>
  </sheetViews>
  <sheetFormatPr defaultColWidth="0.875" defaultRowHeight="12.75"/>
  <cols>
    <col min="1" max="1" width="35.75390625" style="9" customWidth="1"/>
    <col min="2" max="2" width="6.25390625" style="9" customWidth="1"/>
    <col min="3" max="3" width="29.00390625" style="9" customWidth="1"/>
    <col min="4" max="4" width="30.25390625" style="9" customWidth="1"/>
    <col min="5" max="5" width="13.375" style="9" customWidth="1"/>
    <col min="6" max="7" width="11.375" style="9" customWidth="1"/>
    <col min="8" max="8" width="0.12890625" style="9" customWidth="1"/>
    <col min="9" max="9" width="11.375" style="9" hidden="1" customWidth="1"/>
    <col min="10" max="16384" width="0.875" style="2" customWidth="1"/>
  </cols>
  <sheetData>
    <row r="1" ht="12.75" customHeight="1"/>
    <row r="2" spans="1:9" s="5" customFormat="1" ht="41.25" customHeight="1">
      <c r="A2" s="192" t="s">
        <v>104</v>
      </c>
      <c r="B2" s="192"/>
      <c r="C2" s="192"/>
      <c r="D2" s="192"/>
      <c r="E2" s="192"/>
      <c r="F2" s="192"/>
      <c r="G2" s="192"/>
      <c r="H2" s="192"/>
      <c r="I2" s="192"/>
    </row>
    <row r="3" spans="1:9" s="1" customFormat="1" ht="33.75" customHeight="1">
      <c r="A3" s="7"/>
      <c r="B3" s="197" t="s">
        <v>191</v>
      </c>
      <c r="C3" s="197"/>
      <c r="D3" s="197"/>
      <c r="E3" s="24"/>
      <c r="F3" s="24"/>
      <c r="G3" s="24"/>
      <c r="H3" s="24"/>
      <c r="I3" s="24"/>
    </row>
    <row r="4" spans="1:9" s="3" customFormat="1" ht="12.75" customHeight="1">
      <c r="A4" s="7"/>
      <c r="B4" s="190" t="s">
        <v>16</v>
      </c>
      <c r="C4" s="190"/>
      <c r="D4" s="190"/>
      <c r="E4" s="21"/>
      <c r="F4" s="21"/>
      <c r="G4" s="21"/>
      <c r="H4" s="21"/>
      <c r="I4" s="21"/>
    </row>
    <row r="5" spans="1:9" s="1" customFormat="1" ht="13.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1" customFormat="1" ht="37.5" customHeight="1">
      <c r="A6" s="200"/>
      <c r="B6" s="193" t="s">
        <v>103</v>
      </c>
      <c r="C6" s="194"/>
      <c r="D6" s="202" t="s">
        <v>18</v>
      </c>
      <c r="E6" s="165" t="s">
        <v>94</v>
      </c>
      <c r="F6" s="198"/>
      <c r="G6" s="198"/>
      <c r="H6" s="198"/>
      <c r="I6" s="199"/>
    </row>
    <row r="7" spans="1:9" s="1" customFormat="1" ht="18.75" customHeight="1">
      <c r="A7" s="201"/>
      <c r="B7" s="195"/>
      <c r="C7" s="196"/>
      <c r="D7" s="203"/>
      <c r="E7" s="30">
        <v>2017</v>
      </c>
      <c r="F7" s="30">
        <v>2018</v>
      </c>
      <c r="G7" s="30">
        <v>2019</v>
      </c>
      <c r="H7" s="30">
        <v>2020</v>
      </c>
      <c r="I7" s="30">
        <v>2021</v>
      </c>
    </row>
    <row r="8" spans="1:9" s="1" customFormat="1" ht="69" customHeight="1">
      <c r="A8" s="34" t="s">
        <v>96</v>
      </c>
      <c r="B8" s="31"/>
      <c r="C8" s="32"/>
      <c r="D8" s="60"/>
      <c r="E8" s="62">
        <f>('Форма 1.2 (2013)'!C9+'Форма 1.2 (2014)'!C9+'Форма 1.2 (2015)'!C9+'Форма 1.2 (2016)'!C9)/4</f>
        <v>0</v>
      </c>
      <c r="F8" s="124">
        <f>E8*0.985</f>
        <v>0</v>
      </c>
      <c r="G8" s="124">
        <f>F8*0.985</f>
        <v>0</v>
      </c>
      <c r="H8" s="124">
        <f>G8*0.985</f>
        <v>0</v>
      </c>
      <c r="I8" s="124">
        <f>H8*0.985</f>
        <v>0</v>
      </c>
    </row>
    <row r="9" spans="1:9" s="1" customFormat="1" ht="56.25" customHeight="1">
      <c r="A9" s="34" t="s">
        <v>140</v>
      </c>
      <c r="B9" s="129"/>
      <c r="C9" s="130"/>
      <c r="D9" s="60"/>
      <c r="E9" s="148">
        <f>0.4*('Форма 3.1 (2013)'!C11+'Форма 3.1 (2014)'!C11+'Форма 3.1 (2015)'!C11+'Форма 3.1 (2016)'!C11)/4+0.4*('Форма 3.2 (2013)'!C11+'Форма 3.2 (2014)'!C11+'Форма 3.2 (2015)'!C11+'Форма 3.2 (2016)'!C11)/4+0.2*('Форма 3.3 (2013)'!C11+'Форма 3.3 (2014)'!C11+'Форма 3.3 (2015)'!C11+'Форма 3.3 (2016)'!C11)/4</f>
        <v>0.9700000000000001</v>
      </c>
      <c r="F9" s="150">
        <f>E9</f>
        <v>0.9700000000000001</v>
      </c>
      <c r="G9" s="150">
        <f>F9</f>
        <v>0.9700000000000001</v>
      </c>
      <c r="H9" s="150">
        <f>G9</f>
        <v>0.9700000000000001</v>
      </c>
      <c r="I9" s="150">
        <f>H9</f>
        <v>0.9700000000000001</v>
      </c>
    </row>
    <row r="10" spans="1:9" s="1" customFormat="1" ht="71.25" customHeight="1" thickBot="1">
      <c r="A10" s="35" t="s">
        <v>97</v>
      </c>
      <c r="B10" s="36"/>
      <c r="C10" s="37"/>
      <c r="D10" s="61"/>
      <c r="E10" s="146">
        <f>'форма2.4.'!C45</f>
        <v>0.8975</v>
      </c>
      <c r="F10" s="146">
        <f>'форма2.4.'!D45</f>
        <v>0.8975</v>
      </c>
      <c r="G10" s="146">
        <f>'форма2.4.'!E45</f>
        <v>0.8975</v>
      </c>
      <c r="H10" s="146">
        <f>'форма2.4.'!F45</f>
        <v>0.8975</v>
      </c>
      <c r="I10" s="146">
        <f>'форма2.4.'!G45</f>
        <v>0.8975</v>
      </c>
    </row>
    <row r="11" spans="1:9" s="3" customFormat="1" ht="20.25" customHeight="1">
      <c r="A11" s="189" t="s">
        <v>102</v>
      </c>
      <c r="B11" s="189"/>
      <c r="C11" s="189"/>
      <c r="D11" s="189"/>
      <c r="E11" s="189"/>
      <c r="F11" s="189"/>
      <c r="G11" s="189"/>
      <c r="H11" s="189"/>
      <c r="I11" s="189"/>
    </row>
    <row r="12" spans="1:9" s="1" customFormat="1" ht="15.75">
      <c r="A12" s="5"/>
      <c r="B12" s="5"/>
      <c r="C12" s="5"/>
      <c r="D12" s="5"/>
      <c r="E12" s="5"/>
      <c r="F12" s="5"/>
      <c r="G12" s="5"/>
      <c r="H12" s="5"/>
      <c r="I12" s="5"/>
    </row>
    <row r="13" spans="1:9" s="1" customFormat="1" ht="28.5" customHeight="1">
      <c r="A13" s="5"/>
      <c r="B13" s="5"/>
      <c r="C13" s="157"/>
      <c r="D13" s="157"/>
      <c r="E13" s="157"/>
      <c r="F13" s="157"/>
      <c r="G13" s="157"/>
      <c r="H13" s="157"/>
      <c r="I13" s="157"/>
    </row>
    <row r="14" spans="1:9" s="1" customFormat="1" ht="13.5" customHeight="1">
      <c r="A14" s="151" t="s">
        <v>192</v>
      </c>
      <c r="B14" s="5"/>
      <c r="C14" s="191" t="s">
        <v>194</v>
      </c>
      <c r="D14" s="191"/>
      <c r="E14" s="21"/>
      <c r="F14" s="191"/>
      <c r="G14" s="191"/>
      <c r="H14" s="191"/>
      <c r="I14" s="191"/>
    </row>
    <row r="15" spans="1:9" s="1" customFormat="1" ht="15.75">
      <c r="A15" s="25" t="s">
        <v>11</v>
      </c>
      <c r="B15" s="25"/>
      <c r="C15" s="190" t="s">
        <v>12</v>
      </c>
      <c r="D15" s="190"/>
      <c r="E15" s="5"/>
      <c r="F15" s="190" t="s">
        <v>13</v>
      </c>
      <c r="G15" s="190"/>
      <c r="H15" s="190"/>
      <c r="I15" s="190"/>
    </row>
    <row r="16" spans="1:9" s="1" customFormat="1" ht="15.75">
      <c r="A16" s="5"/>
      <c r="B16" s="5"/>
      <c r="C16" s="5"/>
      <c r="D16" s="5"/>
      <c r="E16" s="5"/>
      <c r="F16" s="5"/>
      <c r="G16" s="5"/>
      <c r="H16" s="5"/>
      <c r="I16" s="5"/>
    </row>
    <row r="17" spans="1:9" s="3" customFormat="1" ht="15.75">
      <c r="A17" s="5" t="s">
        <v>138</v>
      </c>
      <c r="B17" s="5"/>
      <c r="C17" s="5"/>
      <c r="D17" s="5"/>
      <c r="E17" s="5"/>
      <c r="F17" s="5"/>
      <c r="G17" s="5"/>
      <c r="H17" s="5"/>
      <c r="I17" s="5"/>
    </row>
    <row r="18" spans="1:9" s="1" customFormat="1" ht="97.5" customHeight="1">
      <c r="A18" s="187" t="s">
        <v>137</v>
      </c>
      <c r="B18" s="188"/>
      <c r="C18" s="188"/>
      <c r="D18" s="188"/>
      <c r="E18" s="188"/>
      <c r="F18" s="188"/>
      <c r="G18" s="188"/>
      <c r="H18" s="188"/>
      <c r="I18" s="188"/>
    </row>
    <row r="19" spans="1:9" s="1" customFormat="1" ht="16.5" customHeight="1">
      <c r="A19" s="5"/>
      <c r="B19" s="5"/>
      <c r="C19" s="5"/>
      <c r="D19" s="5"/>
      <c r="E19" s="5"/>
      <c r="F19" s="5"/>
      <c r="G19" s="5"/>
      <c r="H19" s="5"/>
      <c r="I19" s="5"/>
    </row>
  </sheetData>
  <sheetProtection/>
  <mergeCells count="15">
    <mergeCell ref="A2:I2"/>
    <mergeCell ref="B6:C7"/>
    <mergeCell ref="B3:D3"/>
    <mergeCell ref="B4:D4"/>
    <mergeCell ref="E6:I6"/>
    <mergeCell ref="A6:A7"/>
    <mergeCell ref="D6:D7"/>
    <mergeCell ref="A18:I18"/>
    <mergeCell ref="A11:I11"/>
    <mergeCell ref="C15:D15"/>
    <mergeCell ref="C14:D14"/>
    <mergeCell ref="E13:I13"/>
    <mergeCell ref="F14:I14"/>
    <mergeCell ref="C13:D13"/>
    <mergeCell ref="F15:I15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Tretyakov</cp:lastModifiedBy>
  <cp:lastPrinted>2016-11-23T07:21:25Z</cp:lastPrinted>
  <dcterms:created xsi:type="dcterms:W3CDTF">2008-10-01T13:21:49Z</dcterms:created>
  <dcterms:modified xsi:type="dcterms:W3CDTF">2017-11-26T17:13:21Z</dcterms:modified>
  <cp:category/>
  <cp:version/>
  <cp:contentType/>
  <cp:contentStatus/>
</cp:coreProperties>
</file>