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5450" windowHeight="6750"/>
  </bookViews>
  <sheets>
    <sheet name="Приложение №3 (2018)" sheetId="13" r:id="rId1"/>
    <sheet name="Мощность" sheetId="15" r:id="rId2"/>
  </sheets>
  <definedNames>
    <definedName name="Z_1E5DEBF3_E61A_401C_A5AD_B66AC0836DDF_.wvu.Cols" localSheetId="0" hidden="1">'Приложение №3 (2018)'!$C:$C</definedName>
    <definedName name="Z_24223B9C_7D51_4599_AA14_F6C06E115ADD_.wvu.Cols" localSheetId="0" hidden="1">'Приложение №3 (2018)'!$C:$C</definedName>
    <definedName name="Z_BA8A5925_ECB2_43D9_8D18_9557B892D5E8_.wvu.Cols" localSheetId="0" hidden="1">'Приложение №3 (2018)'!$C:$C</definedName>
  </definedNames>
  <calcPr calcId="145621"/>
</workbook>
</file>

<file path=xl/calcChain.xml><?xml version="1.0" encoding="utf-8"?>
<calcChain xmlns="http://schemas.openxmlformats.org/spreadsheetml/2006/main">
  <c r="E11" i="13" l="1"/>
  <c r="S35" i="13" l="1"/>
  <c r="R35" i="13"/>
  <c r="Q35" i="13"/>
  <c r="P35" i="13"/>
  <c r="O35" i="13"/>
  <c r="N35" i="13"/>
  <c r="M35" i="13"/>
  <c r="L35" i="13"/>
  <c r="K35" i="13"/>
  <c r="J35" i="13"/>
  <c r="I35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H35" i="13"/>
  <c r="F16" i="13"/>
  <c r="G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R11" i="13"/>
  <c r="S11" i="13"/>
  <c r="Q11" i="13"/>
  <c r="P11" i="13"/>
  <c r="O11" i="13"/>
  <c r="N11" i="13"/>
  <c r="M11" i="13"/>
  <c r="L11" i="13"/>
  <c r="K11" i="13"/>
  <c r="J11" i="13"/>
  <c r="H28" i="13" l="1"/>
  <c r="G14" i="13" l="1"/>
  <c r="F14" i="13"/>
  <c r="E14" i="13"/>
  <c r="G12" i="13"/>
  <c r="F12" i="13"/>
  <c r="E12" i="13"/>
  <c r="G19" i="13"/>
  <c r="G50" i="13" l="1"/>
  <c r="F50" i="13"/>
  <c r="F44" i="13" l="1"/>
  <c r="G44" i="13"/>
  <c r="G38" i="13"/>
  <c r="G39" i="13"/>
  <c r="F39" i="13"/>
  <c r="G45" i="13"/>
  <c r="H45" i="13"/>
  <c r="F45" i="13"/>
  <c r="G11" i="13"/>
  <c r="G17" i="13"/>
  <c r="G35" i="13" l="1"/>
  <c r="K28" i="13"/>
  <c r="P28" i="13" l="1"/>
  <c r="S27" i="13" l="1"/>
  <c r="R27" i="13"/>
  <c r="Q27" i="13"/>
  <c r="P27" i="13"/>
  <c r="O27" i="13"/>
  <c r="N27" i="13"/>
  <c r="M27" i="13"/>
  <c r="L27" i="13"/>
  <c r="K27" i="13"/>
  <c r="I27" i="13"/>
  <c r="J27" i="13"/>
  <c r="I28" i="13"/>
  <c r="J28" i="13"/>
  <c r="L28" i="13"/>
  <c r="M28" i="13"/>
  <c r="N28" i="13"/>
  <c r="O28" i="13"/>
  <c r="Q28" i="13"/>
  <c r="R28" i="13"/>
  <c r="S28" i="13"/>
  <c r="G28" i="13" l="1"/>
  <c r="F28" i="13"/>
  <c r="E28" i="13"/>
  <c r="G27" i="13"/>
  <c r="P24" i="13"/>
  <c r="L24" i="13"/>
  <c r="S24" i="13"/>
  <c r="S21" i="13" s="1"/>
  <c r="O24" i="13"/>
  <c r="O21" i="13" s="1"/>
  <c r="K24" i="13"/>
  <c r="R24" i="13"/>
  <c r="N24" i="13"/>
  <c r="N21" i="13" s="1"/>
  <c r="J24" i="13"/>
  <c r="Q24" i="13"/>
  <c r="M24" i="13"/>
  <c r="I24" i="13"/>
  <c r="R21" i="13" l="1"/>
  <c r="R23" i="13" s="1"/>
  <c r="Q21" i="13"/>
  <c r="Q23" i="13" s="1"/>
  <c r="G24" i="13"/>
  <c r="P21" i="13"/>
  <c r="P23" i="13" s="1"/>
  <c r="M21" i="13"/>
  <c r="M23" i="13" s="1"/>
  <c r="L21" i="13"/>
  <c r="L23" i="13" s="1"/>
  <c r="K21" i="13"/>
  <c r="K23" i="13" s="1"/>
  <c r="J21" i="13"/>
  <c r="I21" i="13"/>
  <c r="I23" i="13" s="1"/>
  <c r="N23" i="13"/>
  <c r="O23" i="13"/>
  <c r="S23" i="13"/>
  <c r="I33" i="13"/>
  <c r="J33" i="13"/>
  <c r="K33" i="13"/>
  <c r="L33" i="13"/>
  <c r="M33" i="13"/>
  <c r="N33" i="13"/>
  <c r="G33" i="13" s="1"/>
  <c r="O33" i="13"/>
  <c r="P33" i="13"/>
  <c r="Q33" i="13"/>
  <c r="R33" i="13"/>
  <c r="S33" i="13"/>
  <c r="H33" i="13"/>
  <c r="F33" i="13" s="1"/>
  <c r="J23" i="13" l="1"/>
  <c r="G23" i="13"/>
  <c r="G21" i="13"/>
  <c r="E45" i="13"/>
  <c r="E33" i="15"/>
  <c r="E32" i="15"/>
  <c r="E31" i="15"/>
  <c r="E30" i="15"/>
  <c r="E29" i="15"/>
  <c r="B11" i="15" s="1"/>
  <c r="E13" i="15"/>
  <c r="E44" i="13"/>
  <c r="E50" i="13"/>
  <c r="E39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S45" i="13"/>
  <c r="R45" i="13"/>
  <c r="Q45" i="13"/>
  <c r="P45" i="13"/>
  <c r="O45" i="13"/>
  <c r="N45" i="13"/>
  <c r="M45" i="13"/>
  <c r="L45" i="13"/>
  <c r="K45" i="13"/>
  <c r="J45" i="13"/>
  <c r="I45" i="13"/>
  <c r="J13" i="15" l="1"/>
  <c r="N16" i="15" s="1"/>
  <c r="E11" i="15"/>
  <c r="F11" i="15" s="1"/>
  <c r="E33" i="13"/>
  <c r="L16" i="15" l="1"/>
  <c r="I16" i="15"/>
  <c r="O16" i="15"/>
  <c r="H16" i="15"/>
  <c r="E16" i="15"/>
  <c r="K16" i="15"/>
  <c r="D16" i="15"/>
  <c r="J16" i="15"/>
  <c r="G16" i="15"/>
  <c r="M16" i="15"/>
  <c r="F16" i="15"/>
  <c r="G11" i="15"/>
  <c r="B19" i="15" l="1"/>
  <c r="E17" i="13" l="1"/>
  <c r="F17" i="13"/>
  <c r="F43" i="13" l="1"/>
  <c r="F40" i="13" s="1"/>
  <c r="S32" i="13"/>
  <c r="S29" i="13" s="1"/>
  <c r="S22" i="13" s="1"/>
  <c r="O32" i="13"/>
  <c r="O29" i="13" s="1"/>
  <c r="O22" i="13" s="1"/>
  <c r="K32" i="13"/>
  <c r="K29" i="13" s="1"/>
  <c r="K22" i="13" s="1"/>
  <c r="M32" i="13"/>
  <c r="M29" i="13" s="1"/>
  <c r="M22" i="13" s="1"/>
  <c r="L32" i="13"/>
  <c r="L29" i="13" s="1"/>
  <c r="L22" i="13" s="1"/>
  <c r="R32" i="13"/>
  <c r="R29" i="13" s="1"/>
  <c r="R22" i="13" s="1"/>
  <c r="J32" i="13"/>
  <c r="J29" i="13" s="1"/>
  <c r="J22" i="13" s="1"/>
  <c r="I32" i="13"/>
  <c r="I29" i="13" s="1"/>
  <c r="I22" i="13" s="1"/>
  <c r="Q32" i="13"/>
  <c r="Q29" i="13" s="1"/>
  <c r="Q22" i="13" s="1"/>
  <c r="P32" i="13"/>
  <c r="P29" i="13" s="1"/>
  <c r="P22" i="13" s="1"/>
  <c r="H32" i="13"/>
  <c r="N32" i="13"/>
  <c r="N29" i="13" s="1"/>
  <c r="N22" i="13" s="1"/>
  <c r="G43" i="13"/>
  <c r="G40" i="13" s="1"/>
  <c r="E43" i="13"/>
  <c r="E40" i="13" s="1"/>
  <c r="G22" i="13" l="1"/>
  <c r="G32" i="13"/>
  <c r="G29" i="13" s="1"/>
  <c r="F32" i="13"/>
  <c r="F29" i="13" s="1"/>
  <c r="E32" i="13"/>
  <c r="E29" i="13" s="1"/>
  <c r="H29" i="13"/>
  <c r="H22" i="13" s="1"/>
  <c r="E16" i="13"/>
  <c r="E19" i="13"/>
  <c r="F22" i="13" l="1"/>
  <c r="E22" i="13"/>
  <c r="F19" i="13"/>
  <c r="H11" i="13" l="1"/>
  <c r="F11" i="13" l="1"/>
  <c r="H27" i="13" l="1"/>
  <c r="E38" i="13"/>
  <c r="E35" i="13" s="1"/>
  <c r="F38" i="13"/>
  <c r="F35" i="13" s="1"/>
  <c r="F27" i="13" l="1"/>
  <c r="F24" i="13" s="1"/>
  <c r="E27" i="13"/>
  <c r="E24" i="13" s="1"/>
  <c r="H24" i="13"/>
  <c r="H21" i="13" s="1"/>
  <c r="H23" i="13" l="1"/>
  <c r="F23" i="13" s="1"/>
  <c r="E21" i="13"/>
  <c r="E23" i="13" s="1"/>
  <c r="F21" i="13"/>
</calcChain>
</file>

<file path=xl/sharedStrings.xml><?xml version="1.0" encoding="utf-8"?>
<sst xmlns="http://schemas.openxmlformats.org/spreadsheetml/2006/main" count="158" uniqueCount="73">
  <si>
    <t>%</t>
  </si>
  <si>
    <t>Единицы измерения</t>
  </si>
  <si>
    <t>4.1.</t>
  </si>
  <si>
    <t xml:space="preserve">№ п.п. </t>
  </si>
  <si>
    <t>Наименование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</si>
  <si>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</si>
  <si>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</si>
  <si>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</si>
  <si>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</si>
  <si>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</si>
  <si>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</si>
  <si>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</si>
  <si>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</si>
  <si>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</si>
  <si>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</si>
  <si>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</si>
  <si>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</si>
  <si>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МВт</t>
  </si>
  <si>
    <t>Потери в электрических сетях</t>
  </si>
  <si>
    <t>Относительные потери (2/1)</t>
  </si>
  <si>
    <t>Отпуск из сети (полезный отпуск )</t>
  </si>
  <si>
    <t>В том числе:</t>
  </si>
  <si>
    <t>Заказчик</t>
  </si>
  <si>
    <t>Всего                       в т.ч:</t>
  </si>
  <si>
    <t>ВН</t>
  </si>
  <si>
    <t>СН1</t>
  </si>
  <si>
    <t>СН2</t>
  </si>
  <si>
    <t>НН</t>
  </si>
  <si>
    <t xml:space="preserve">Поступление в сеть </t>
  </si>
  <si>
    <t>Собственное потребление</t>
  </si>
  <si>
    <t>тыс.кВт*ч</t>
  </si>
  <si>
    <t>4.2.</t>
  </si>
  <si>
    <t>Таблица для разбивки годовой мощности прапорционально полезного отпуска</t>
  </si>
  <si>
    <t>Исходные данные:</t>
  </si>
  <si>
    <t>Полезный отпуск по месяцам:</t>
  </si>
  <si>
    <t>тыс. кВт*ч</t>
  </si>
  <si>
    <t>Мощность среднегодовая:</t>
  </si>
  <si>
    <t>часы в год</t>
  </si>
  <si>
    <t>в день</t>
  </si>
  <si>
    <t>в раб день</t>
  </si>
  <si>
    <t>ЧЧИ</t>
  </si>
  <si>
    <t>Решение:</t>
  </si>
  <si>
    <t>годовой полезный отпуск:</t>
  </si>
  <si>
    <t>коэфициент приведения:</t>
  </si>
  <si>
    <t>Проверка:</t>
  </si>
  <si>
    <t>- заполнить</t>
  </si>
  <si>
    <t>Если среднегодовая мощность не извесна, после заполнения полезного отпуска</t>
  </si>
  <si>
    <t>она появиться здесь</t>
  </si>
  <si>
    <t>Мвт</t>
  </si>
  <si>
    <t>ЧЧИ 6500</t>
  </si>
  <si>
    <t>РЭК</t>
  </si>
  <si>
    <t>ЧЧИ 1984</t>
  </si>
  <si>
    <t>5 дней по 8 часов</t>
  </si>
  <si>
    <t>ЧЧИ 8760</t>
  </si>
  <si>
    <t>365 дней по 24 часа</t>
  </si>
  <si>
    <t>ЧЧИ 2500</t>
  </si>
  <si>
    <t>ЧЧИ 4500</t>
  </si>
  <si>
    <t>население</t>
  </si>
  <si>
    <t xml:space="preserve">к договору оказания услуг по передаче </t>
  </si>
  <si>
    <t>электрической энергии (мощности)</t>
  </si>
  <si>
    <t>Потребителям ОАО "ЭнергосбыТ Плюс"</t>
  </si>
  <si>
    <t>Плановый баланс электрической энергии (мощности) в сетях ООО "Первая Строительная Компания"</t>
  </si>
  <si>
    <t>1 полугодие</t>
  </si>
  <si>
    <t>2 полугодие</t>
  </si>
  <si>
    <t>к договору №03-01-2016 от 10 марта 2016 года</t>
  </si>
  <si>
    <t>Исполнитель</t>
  </si>
  <si>
    <t>ПАО "МРСК Центра и Приволжья"</t>
  </si>
  <si>
    <t>ООО "ПСК"</t>
  </si>
  <si>
    <t>__________________________</t>
  </si>
  <si>
    <t xml:space="preserve">                                                        </t>
  </si>
  <si>
    <t>М.П.</t>
  </si>
  <si>
    <t>Приложение №3 (изменение от 01.01.2018г.)</t>
  </si>
  <si>
    <t>2018 год           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</si>
</sst>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dd/mm/yy;@"/>
    <numFmt numFmtId="166" formatCode="0.000%"/>
  </numFmts>
  <fonts count="2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22"/>
      <name val="Times New Roman"/>
      <family val="1"/>
    </font>
    <font>
      <sz val="2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color theme="0"/>
      <name val="Times New Roman"/>
      <family val="1"/>
    </font>
    <font>
      <sz val="12"/>
      <color theme="1"/>
      <name val="Times New Roman"/>
      <family val="1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9">
    <xf numFmtId="0" fontId="0" fillId="0" borderId="0" xfId="0"/>
    <xf numFmtId="0" fontId="1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7" fillId="0" borderId="0" xfId="0" applyFont="1" applyBorder="1"/>
    <xf numFmtId="0" fontId="7" fillId="0" borderId="0" xfId="0" applyFont="1"/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Protection="1"/>
    <xf numFmtId="0" fontId="0" fillId="0" borderId="0" xfId="0" applyProtection="1"/>
    <xf numFmtId="0" fontId="0" fillId="2" borderId="5" xfId="0" applyFill="1" applyBorder="1"/>
    <xf numFmtId="0" fontId="0" fillId="0" borderId="5" xfId="0" applyFont="1" applyBorder="1" applyProtection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2" borderId="0" xfId="0" applyFill="1"/>
    <xf numFmtId="49" fontId="0" fillId="0" borderId="0" xfId="0" applyNumberFormat="1"/>
    <xf numFmtId="0" fontId="0" fillId="0" borderId="5" xfId="0" applyBorder="1"/>
    <xf numFmtId="0" fontId="0" fillId="2" borderId="5" xfId="0" applyFill="1" applyBorder="1" applyProtection="1"/>
    <xf numFmtId="0" fontId="12" fillId="0" borderId="5" xfId="0" applyFont="1" applyFill="1" applyBorder="1" applyAlignment="1">
      <alignment horizontal="left" vertical="center" wrapText="1"/>
    </xf>
    <xf numFmtId="0" fontId="7" fillId="0" borderId="0" xfId="0" applyFont="1" applyFill="1"/>
    <xf numFmtId="164" fontId="7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 applyProtection="1">
      <alignment horizontal="center" vertic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164" fontId="4" fillId="0" borderId="0" xfId="0" applyNumberFormat="1" applyFont="1"/>
    <xf numFmtId="164" fontId="2" fillId="0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right"/>
    </xf>
    <xf numFmtId="0" fontId="1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6" fillId="0" borderId="0" xfId="0" applyNumberFormat="1" applyFont="1" applyBorder="1" applyAlignment="1">
      <alignment horizontal="left" wrapText="1"/>
    </xf>
    <xf numFmtId="0" fontId="1" fillId="0" borderId="0" xfId="0" applyFont="1" applyFill="1" applyBorder="1" applyAlignment="1">
      <alignment vertical="center" wrapText="1" shrinkToFit="1"/>
    </xf>
    <xf numFmtId="0" fontId="3" fillId="5" borderId="0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165" fontId="2" fillId="5" borderId="0" xfId="0" applyNumberFormat="1" applyFont="1" applyFill="1" applyBorder="1" applyAlignment="1">
      <alignment wrapText="1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5" borderId="0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5" borderId="0" xfId="0" applyNumberFormat="1" applyFont="1" applyFill="1" applyBorder="1" applyAlignment="1">
      <alignment wrapText="1"/>
    </xf>
    <xf numFmtId="0" fontId="2" fillId="0" borderId="0" xfId="0" applyNumberFormat="1" applyFont="1" applyAlignment="1">
      <alignment horizontal="right" wrapText="1"/>
    </xf>
    <xf numFmtId="0" fontId="2" fillId="0" borderId="0" xfId="0" applyNumberFormat="1" applyFont="1" applyBorder="1" applyAlignment="1">
      <alignment horizontal="right" wrapText="1"/>
    </xf>
    <xf numFmtId="0" fontId="2" fillId="5" borderId="0" xfId="0" applyNumberFormat="1" applyFont="1" applyFill="1" applyBorder="1" applyAlignment="1">
      <alignment horizontal="right" wrapText="1"/>
    </xf>
    <xf numFmtId="0" fontId="18" fillId="0" borderId="0" xfId="0" applyNumberFormat="1" applyFont="1" applyAlignment="1">
      <alignment wrapText="1"/>
    </xf>
    <xf numFmtId="0" fontId="19" fillId="0" borderId="0" xfId="0" applyNumberFormat="1" applyFont="1" applyBorder="1" applyAlignment="1">
      <alignment wrapText="1"/>
    </xf>
    <xf numFmtId="0" fontId="19" fillId="5" borderId="0" xfId="0" applyNumberFormat="1" applyFont="1" applyFill="1" applyBorder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" fillId="0" borderId="0" xfId="0" applyFont="1"/>
    <xf numFmtId="0" fontId="18" fillId="0" borderId="0" xfId="0" applyFont="1"/>
    <xf numFmtId="0" fontId="19" fillId="0" borderId="0" xfId="0" applyNumberFormat="1" applyFont="1" applyFill="1" applyBorder="1" applyAlignment="1">
      <alignment horizontal="center" vertical="center" wrapText="1"/>
    </xf>
    <xf numFmtId="164" fontId="13" fillId="4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64" fontId="13" fillId="4" borderId="5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/>
    </xf>
    <xf numFmtId="10" fontId="9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" fontId="7" fillId="0" borderId="6" xfId="0" applyNumberFormat="1" applyFont="1" applyFill="1" applyBorder="1" applyAlignment="1">
      <alignment horizontal="center" vertical="center" wrapText="1"/>
    </xf>
    <xf numFmtId="16" fontId="7" fillId="0" borderId="7" xfId="0" applyNumberFormat="1" applyFont="1" applyFill="1" applyBorder="1" applyAlignment="1">
      <alignment horizontal="center" vertical="center" wrapText="1"/>
    </xf>
    <xf numFmtId="16" fontId="7" fillId="0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5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2"/>
  <sheetViews>
    <sheetView tabSelected="1" view="pageLayout" topLeftCell="A8" zoomScale="55" zoomScaleNormal="55" zoomScalePageLayoutView="55" workbookViewId="0">
      <selection activeCell="E15" sqref="E15"/>
    </sheetView>
  </sheetViews>
  <sheetFormatPr defaultRowHeight="15" x14ac:dyDescent="0.2"/>
  <cols>
    <col min="1" max="1" width="6.140625" style="16" customWidth="1"/>
    <col min="2" max="2" width="28.42578125" style="11" customWidth="1"/>
    <col min="3" max="3" width="12.85546875" style="11" customWidth="1"/>
    <col min="4" max="4" width="11.42578125" style="11" customWidth="1"/>
    <col min="5" max="19" width="18.28515625" style="11" customWidth="1"/>
    <col min="20" max="16384" width="9.140625" style="11"/>
  </cols>
  <sheetData>
    <row r="2" spans="1:20" s="3" customFormat="1" ht="20.25" x14ac:dyDescent="0.3">
      <c r="A2" s="2"/>
      <c r="P2" s="54"/>
      <c r="Q2" s="58"/>
      <c r="R2" s="58"/>
      <c r="S2" s="59" t="s">
        <v>71</v>
      </c>
    </row>
    <row r="3" spans="1:20" s="3" customFormat="1" ht="20.25" x14ac:dyDescent="0.3">
      <c r="A3" s="2"/>
      <c r="P3" s="56"/>
      <c r="Q3" s="56"/>
      <c r="R3" s="56"/>
      <c r="S3" s="55" t="s">
        <v>58</v>
      </c>
    </row>
    <row r="4" spans="1:20" s="3" customFormat="1" ht="20.25" x14ac:dyDescent="0.3">
      <c r="A4" s="2"/>
      <c r="P4" s="57"/>
      <c r="Q4" s="57"/>
      <c r="R4" s="57"/>
      <c r="S4" s="55" t="s">
        <v>59</v>
      </c>
    </row>
    <row r="5" spans="1:20" s="3" customFormat="1" ht="20.25" x14ac:dyDescent="0.3">
      <c r="A5" s="2"/>
      <c r="K5" s="47"/>
      <c r="L5" s="47"/>
      <c r="N5" s="47"/>
      <c r="O5" s="47"/>
      <c r="P5" s="116" t="s">
        <v>64</v>
      </c>
      <c r="Q5" s="116"/>
      <c r="R5" s="116"/>
      <c r="S5" s="116"/>
    </row>
    <row r="6" spans="1:20" s="3" customFormat="1" ht="20.25" x14ac:dyDescent="0.3">
      <c r="A6" s="2"/>
      <c r="P6" s="53"/>
      <c r="Q6" s="53"/>
      <c r="R6" s="53"/>
      <c r="S6" s="53"/>
    </row>
    <row r="7" spans="1:20" s="3" customFormat="1" ht="15.75" x14ac:dyDescent="0.25">
      <c r="A7" s="2"/>
    </row>
    <row r="8" spans="1:20" s="4" customFormat="1" ht="31.5" customHeight="1" x14ac:dyDescent="0.35">
      <c r="A8" s="117" t="s">
        <v>61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8"/>
      <c r="M8" s="118"/>
      <c r="N8" s="118"/>
      <c r="O8" s="118"/>
      <c r="P8" s="118"/>
      <c r="Q8" s="118"/>
      <c r="R8" s="118"/>
      <c r="S8" s="118"/>
    </row>
    <row r="9" spans="1:20" ht="15.75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8"/>
      <c r="M9" s="8"/>
      <c r="N9" s="8"/>
      <c r="O9" s="8"/>
      <c r="P9" s="8"/>
      <c r="Q9" s="8"/>
      <c r="R9" s="8"/>
      <c r="S9" s="9"/>
      <c r="T9" s="10"/>
    </row>
    <row r="10" spans="1:20" s="15" customFormat="1" ht="45.75" customHeight="1" x14ac:dyDescent="0.25">
      <c r="A10" s="12" t="s">
        <v>3</v>
      </c>
      <c r="B10" s="13" t="s">
        <v>4</v>
      </c>
      <c r="C10" s="13" t="s">
        <v>1</v>
      </c>
      <c r="D10" s="13"/>
      <c r="E10" s="14" t="s">
        <v>72</v>
      </c>
      <c r="F10" s="14" t="s">
        <v>62</v>
      </c>
      <c r="G10" s="14" t="s">
        <v>63</v>
      </c>
      <c r="H10" s="14" t="s">
        <v>5</v>
      </c>
      <c r="I10" s="14" t="s">
        <v>6</v>
      </c>
      <c r="J10" s="14" t="s">
        <v>7</v>
      </c>
      <c r="K10" s="14" t="s">
        <v>8</v>
      </c>
      <c r="L10" s="14" t="s">
        <v>9</v>
      </c>
      <c r="M10" s="14" t="s">
        <v>10</v>
      </c>
      <c r="N10" s="14" t="s">
        <v>11</v>
      </c>
      <c r="O10" s="14" t="s">
        <v>12</v>
      </c>
      <c r="P10" s="14" t="s">
        <v>13</v>
      </c>
      <c r="Q10" s="14" t="s">
        <v>14</v>
      </c>
      <c r="R10" s="14" t="s">
        <v>15</v>
      </c>
      <c r="S10" s="14" t="s">
        <v>16</v>
      </c>
    </row>
    <row r="11" spans="1:20" s="37" customFormat="1" ht="31.5" x14ac:dyDescent="0.2">
      <c r="A11" s="107">
        <v>1</v>
      </c>
      <c r="B11" s="100" t="s">
        <v>28</v>
      </c>
      <c r="C11" s="103" t="s">
        <v>30</v>
      </c>
      <c r="D11" s="21" t="s">
        <v>23</v>
      </c>
      <c r="E11" s="50">
        <f>SUM(H11:S11)</f>
        <v>9194.2821299999996</v>
      </c>
      <c r="F11" s="50">
        <f>SUM(H11:M11)</f>
        <v>4260.4663199999995</v>
      </c>
      <c r="G11" s="50">
        <f>SUM(N11:S11)</f>
        <v>4933.8158100000001</v>
      </c>
      <c r="H11" s="50">
        <f>SUM(H12:H15)</f>
        <v>843.56</v>
      </c>
      <c r="I11" s="50">
        <v>793.39730999999995</v>
      </c>
      <c r="J11" s="50">
        <f>SUM(J12:J15)</f>
        <v>810.41545999999994</v>
      </c>
      <c r="K11" s="50">
        <f t="shared" ref="K11:S11" si="0">SUM(K12:K15)</f>
        <v>669.46355000000005</v>
      </c>
      <c r="L11" s="50">
        <f t="shared" si="0"/>
        <v>564.56299999999999</v>
      </c>
      <c r="M11" s="50">
        <f t="shared" si="0"/>
        <v>579.06700000000001</v>
      </c>
      <c r="N11" s="50">
        <f t="shared" si="0"/>
        <v>594.10300000000007</v>
      </c>
      <c r="O11" s="50">
        <f t="shared" si="0"/>
        <v>659.42023000000006</v>
      </c>
      <c r="P11" s="50">
        <f t="shared" si="0"/>
        <v>680.08315000000005</v>
      </c>
      <c r="Q11" s="50">
        <f t="shared" si="0"/>
        <v>968.67657999999994</v>
      </c>
      <c r="R11" s="50">
        <f>SUM(R12:R15)</f>
        <v>971.09631000000002</v>
      </c>
      <c r="S11" s="50">
        <f t="shared" si="0"/>
        <v>1060.4365400000002</v>
      </c>
    </row>
    <row r="12" spans="1:20" s="37" customFormat="1" ht="15.75" x14ac:dyDescent="0.2">
      <c r="A12" s="108"/>
      <c r="B12" s="101"/>
      <c r="C12" s="104"/>
      <c r="D12" s="17" t="s">
        <v>24</v>
      </c>
      <c r="E12" s="89">
        <f>SUM(H12:S12)</f>
        <v>8403.601630000001</v>
      </c>
      <c r="F12" s="89">
        <f>SUM(H12:M12)</f>
        <v>3843.2888200000002</v>
      </c>
      <c r="G12" s="89">
        <f>SUM(N12:S12)</f>
        <v>4560.3128099999994</v>
      </c>
      <c r="H12" s="51">
        <v>719.07799999999997</v>
      </c>
      <c r="I12" s="51">
        <v>686.53950999999995</v>
      </c>
      <c r="J12" s="51">
        <v>714.20875999999998</v>
      </c>
      <c r="K12" s="51">
        <v>620.89755000000002</v>
      </c>
      <c r="L12" s="51">
        <v>541.32100000000003</v>
      </c>
      <c r="M12" s="51">
        <v>561.24400000000003</v>
      </c>
      <c r="N12" s="51">
        <v>576.77700000000004</v>
      </c>
      <c r="O12" s="51">
        <v>642.32923000000005</v>
      </c>
      <c r="P12" s="51">
        <v>654.99715000000003</v>
      </c>
      <c r="Q12" s="51">
        <v>880.67657999999994</v>
      </c>
      <c r="R12" s="51">
        <v>862.09631000000002</v>
      </c>
      <c r="S12" s="51">
        <v>943.43654000000004</v>
      </c>
    </row>
    <row r="13" spans="1:20" s="37" customFormat="1" ht="15.75" x14ac:dyDescent="0.2">
      <c r="A13" s="108"/>
      <c r="B13" s="101"/>
      <c r="C13" s="104"/>
      <c r="D13" s="17" t="s">
        <v>25</v>
      </c>
      <c r="E13" s="87"/>
      <c r="F13" s="87"/>
      <c r="G13" s="87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20" s="37" customFormat="1" ht="15.75" x14ac:dyDescent="0.2">
      <c r="A14" s="108"/>
      <c r="B14" s="101"/>
      <c r="C14" s="104"/>
      <c r="D14" s="17" t="s">
        <v>26</v>
      </c>
      <c r="E14" s="89">
        <f>SUM(H14:S14)</f>
        <v>790.68049999999994</v>
      </c>
      <c r="F14" s="89">
        <f>SUM(H14:M14)</f>
        <v>417.17749999999995</v>
      </c>
      <c r="G14" s="89">
        <f>SUM(N14:S14)</f>
        <v>373.50299999999999</v>
      </c>
      <c r="H14" s="51">
        <v>124.482</v>
      </c>
      <c r="I14" s="51">
        <v>106.8578</v>
      </c>
      <c r="J14" s="51">
        <v>96.206699999999998</v>
      </c>
      <c r="K14" s="51">
        <v>48.566000000000003</v>
      </c>
      <c r="L14" s="90">
        <v>23.242000000000001</v>
      </c>
      <c r="M14" s="90">
        <v>17.823</v>
      </c>
      <c r="N14" s="90">
        <v>17.326000000000001</v>
      </c>
      <c r="O14" s="90">
        <v>17.091000000000001</v>
      </c>
      <c r="P14" s="90">
        <v>25.085999999999999</v>
      </c>
      <c r="Q14" s="90">
        <v>88</v>
      </c>
      <c r="R14" s="90">
        <v>109</v>
      </c>
      <c r="S14" s="90">
        <v>117</v>
      </c>
    </row>
    <row r="15" spans="1:20" s="37" customFormat="1" ht="15.75" x14ac:dyDescent="0.2">
      <c r="A15" s="108"/>
      <c r="B15" s="101"/>
      <c r="C15" s="105"/>
      <c r="D15" s="17" t="s">
        <v>27</v>
      </c>
      <c r="E15" s="49"/>
      <c r="F15" s="49"/>
      <c r="G15" s="49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20" s="37" customFormat="1" ht="31.5" x14ac:dyDescent="0.2">
      <c r="A16" s="108"/>
      <c r="B16" s="101"/>
      <c r="C16" s="103" t="s">
        <v>17</v>
      </c>
      <c r="D16" s="21" t="s">
        <v>23</v>
      </c>
      <c r="E16" s="22">
        <f>ROUND(AVERAGE(H16:S16),3)</f>
        <v>1.415</v>
      </c>
      <c r="F16" s="22">
        <f>SUM(F17:F20)</f>
        <v>1.31</v>
      </c>
      <c r="G16" s="22">
        <f>SUM(G17:G20)</f>
        <v>1.5189999999999999</v>
      </c>
      <c r="H16" s="22">
        <f>SUM(H17:H20)</f>
        <v>1.556</v>
      </c>
      <c r="I16" s="22">
        <f t="shared" ref="I16:S16" si="1">SUM(I17:I20)</f>
        <v>1.464</v>
      </c>
      <c r="J16" s="22">
        <f t="shared" si="1"/>
        <v>1.4969999999999999</v>
      </c>
      <c r="K16" s="22">
        <f t="shared" si="1"/>
        <v>1.2349999999999999</v>
      </c>
      <c r="L16" s="22">
        <f t="shared" si="1"/>
        <v>1.042</v>
      </c>
      <c r="M16" s="22">
        <f t="shared" si="1"/>
        <v>1.069</v>
      </c>
      <c r="N16" s="22">
        <f t="shared" si="1"/>
        <v>1.0980000000000001</v>
      </c>
      <c r="O16" s="22">
        <f t="shared" si="1"/>
        <v>1.218</v>
      </c>
      <c r="P16" s="22">
        <f t="shared" si="1"/>
        <v>1.258</v>
      </c>
      <c r="Q16" s="22">
        <f t="shared" si="1"/>
        <v>1.7899999999999998</v>
      </c>
      <c r="R16" s="22">
        <f t="shared" si="1"/>
        <v>1.792</v>
      </c>
      <c r="S16" s="22">
        <f t="shared" si="1"/>
        <v>1.958</v>
      </c>
    </row>
    <row r="17" spans="1:19" s="37" customFormat="1" ht="15.75" x14ac:dyDescent="0.2">
      <c r="A17" s="108"/>
      <c r="B17" s="101"/>
      <c r="C17" s="104" t="s">
        <v>17</v>
      </c>
      <c r="D17" s="17" t="s">
        <v>24</v>
      </c>
      <c r="E17" s="48">
        <f>ROUND(AVERAGE(H17:S17),3)</f>
        <v>1.2929999999999999</v>
      </c>
      <c r="F17" s="48">
        <f>ROUND(AVERAGE(H17:M17),3)</f>
        <v>1.1819999999999999</v>
      </c>
      <c r="G17" s="48">
        <f>ROUND(AVERAGE(N17:S17),3)</f>
        <v>1.4039999999999999</v>
      </c>
      <c r="H17" s="48">
        <v>1.327</v>
      </c>
      <c r="I17" s="48">
        <v>1.2669999999999999</v>
      </c>
      <c r="J17" s="48">
        <v>1.319</v>
      </c>
      <c r="K17" s="48">
        <v>1.1459999999999999</v>
      </c>
      <c r="L17" s="48">
        <v>0.999</v>
      </c>
      <c r="M17" s="48">
        <v>1.036</v>
      </c>
      <c r="N17" s="48">
        <v>1.0660000000000001</v>
      </c>
      <c r="O17" s="48">
        <v>1.1870000000000001</v>
      </c>
      <c r="P17" s="48">
        <v>1.2110000000000001</v>
      </c>
      <c r="Q17" s="48">
        <v>1.6279999999999999</v>
      </c>
      <c r="R17" s="48">
        <v>1.59</v>
      </c>
      <c r="S17" s="48">
        <v>1.742</v>
      </c>
    </row>
    <row r="18" spans="1:19" s="37" customFormat="1" ht="15.75" x14ac:dyDescent="0.2">
      <c r="A18" s="108"/>
      <c r="B18" s="101"/>
      <c r="C18" s="104" t="s">
        <v>17</v>
      </c>
      <c r="D18" s="17" t="s">
        <v>25</v>
      </c>
      <c r="E18" s="20"/>
      <c r="F18" s="20"/>
      <c r="G18" s="20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</row>
    <row r="19" spans="1:19" s="37" customFormat="1" ht="15.75" x14ac:dyDescent="0.2">
      <c r="A19" s="108"/>
      <c r="B19" s="101"/>
      <c r="C19" s="104" t="s">
        <v>17</v>
      </c>
      <c r="D19" s="17" t="s">
        <v>26</v>
      </c>
      <c r="E19" s="48">
        <f>ROUND(AVERAGE(H19:S19),3)</f>
        <v>0.122</v>
      </c>
      <c r="F19" s="48">
        <f>ROUND(AVERAGE(H19:M19),3)</f>
        <v>0.128</v>
      </c>
      <c r="G19" s="52">
        <f>ROUND(AVERAGE(N19:S19),3)</f>
        <v>0.115</v>
      </c>
      <c r="H19" s="52">
        <v>0.22900000000000001</v>
      </c>
      <c r="I19" s="52">
        <v>0.19700000000000001</v>
      </c>
      <c r="J19" s="52">
        <v>0.17799999999999999</v>
      </c>
      <c r="K19" s="52">
        <v>8.8999999999999996E-2</v>
      </c>
      <c r="L19" s="52">
        <v>4.2999999999999997E-2</v>
      </c>
      <c r="M19" s="52">
        <v>3.3000000000000002E-2</v>
      </c>
      <c r="N19" s="52">
        <v>3.2000000000000001E-2</v>
      </c>
      <c r="O19" s="52">
        <v>3.1E-2</v>
      </c>
      <c r="P19" s="52">
        <v>4.7E-2</v>
      </c>
      <c r="Q19" s="52">
        <v>0.16200000000000001</v>
      </c>
      <c r="R19" s="52">
        <v>0.20200000000000001</v>
      </c>
      <c r="S19" s="52">
        <v>0.216</v>
      </c>
    </row>
    <row r="20" spans="1:19" s="37" customFormat="1" ht="15.75" x14ac:dyDescent="0.2">
      <c r="A20" s="109"/>
      <c r="B20" s="102"/>
      <c r="C20" s="105" t="s">
        <v>17</v>
      </c>
      <c r="D20" s="17" t="s">
        <v>27</v>
      </c>
      <c r="E20" s="20"/>
      <c r="F20" s="20"/>
      <c r="G20" s="20"/>
      <c r="H20" s="92"/>
      <c r="I20" s="92"/>
      <c r="J20" s="92"/>
      <c r="K20" s="92"/>
      <c r="L20" s="93"/>
      <c r="M20" s="93"/>
      <c r="N20" s="93"/>
      <c r="O20" s="93"/>
      <c r="P20" s="93"/>
      <c r="Q20" s="93"/>
      <c r="R20" s="93"/>
      <c r="S20" s="93"/>
    </row>
    <row r="21" spans="1:19" s="37" customFormat="1" ht="20.25" x14ac:dyDescent="0.2">
      <c r="A21" s="97">
        <v>2</v>
      </c>
      <c r="B21" s="106" t="s">
        <v>18</v>
      </c>
      <c r="C21" s="43" t="s">
        <v>30</v>
      </c>
      <c r="D21" s="19"/>
      <c r="E21" s="22">
        <f>SUM(H21:S21)</f>
        <v>299.28213000000039</v>
      </c>
      <c r="F21" s="22">
        <f>SUM(H21:M21)</f>
        <v>104.09831999999994</v>
      </c>
      <c r="G21" s="22">
        <f>SUM(N21:S21)</f>
        <v>195.18381000000045</v>
      </c>
      <c r="H21" s="22">
        <f t="shared" ref="H21:K21" si="2">H11-H24</f>
        <v>18.22099999999989</v>
      </c>
      <c r="I21" s="22">
        <f t="shared" si="2"/>
        <v>14.916309999999953</v>
      </c>
      <c r="J21" s="22">
        <f t="shared" si="2"/>
        <v>17.180459999999925</v>
      </c>
      <c r="K21" s="22">
        <f t="shared" si="2"/>
        <v>17.740550000000098</v>
      </c>
      <c r="L21" s="22">
        <f>L11-L24</f>
        <v>19.421000000000049</v>
      </c>
      <c r="M21" s="22">
        <f t="shared" ref="M21:S21" si="3">M11-M24</f>
        <v>16.619000000000028</v>
      </c>
      <c r="N21" s="22">
        <f t="shared" si="3"/>
        <v>22.754000000000019</v>
      </c>
      <c r="O21" s="22">
        <f t="shared" si="3"/>
        <v>20.310230000000161</v>
      </c>
      <c r="P21" s="22">
        <f t="shared" si="3"/>
        <v>33.528150000000096</v>
      </c>
      <c r="Q21" s="22">
        <f t="shared" si="3"/>
        <v>37.100579999999923</v>
      </c>
      <c r="R21" s="22">
        <f t="shared" si="3"/>
        <v>39.815310000000068</v>
      </c>
      <c r="S21" s="22">
        <f t="shared" si="3"/>
        <v>41.675540000000183</v>
      </c>
    </row>
    <row r="22" spans="1:19" s="37" customFormat="1" ht="35.25" customHeight="1" x14ac:dyDescent="0.2">
      <c r="A22" s="97"/>
      <c r="B22" s="106"/>
      <c r="C22" s="44" t="s">
        <v>17</v>
      </c>
      <c r="D22" s="19"/>
      <c r="E22" s="22">
        <f>ROUND(AVERAGE(H22:S22),3)</f>
        <v>4.3999999999999997E-2</v>
      </c>
      <c r="F22" s="22">
        <f>ROUND(AVERAGE(H22:M22),3)</f>
        <v>2.8000000000000001E-2</v>
      </c>
      <c r="G22" s="22">
        <f>ROUND(AVERAGE(N22:S22),3)</f>
        <v>0.06</v>
      </c>
      <c r="H22" s="22">
        <f>H16-H29</f>
        <v>3.400000000000003E-2</v>
      </c>
      <c r="I22" s="22">
        <f t="shared" ref="I22:S22" si="4">I16-I29</f>
        <v>0</v>
      </c>
      <c r="J22" s="22">
        <f t="shared" si="4"/>
        <v>3.2000000000000028E-2</v>
      </c>
      <c r="K22" s="22">
        <f t="shared" si="4"/>
        <v>3.2999999999999918E-2</v>
      </c>
      <c r="L22" s="22">
        <f t="shared" si="4"/>
        <v>3.6000000000000032E-2</v>
      </c>
      <c r="M22" s="22">
        <f t="shared" si="4"/>
        <v>3.0999999999999917E-2</v>
      </c>
      <c r="N22" s="22">
        <f t="shared" si="4"/>
        <v>4.2000000000000037E-2</v>
      </c>
      <c r="O22" s="22">
        <f t="shared" si="4"/>
        <v>3.8000000000000034E-2</v>
      </c>
      <c r="P22" s="22">
        <f t="shared" si="4"/>
        <v>6.2000000000000055E-2</v>
      </c>
      <c r="Q22" s="22">
        <f t="shared" si="4"/>
        <v>6.8999999999999728E-2</v>
      </c>
      <c r="R22" s="22">
        <f t="shared" si="4"/>
        <v>7.2999999999999954E-2</v>
      </c>
      <c r="S22" s="22">
        <f t="shared" si="4"/>
        <v>7.6999999999999957E-2</v>
      </c>
    </row>
    <row r="23" spans="1:19" s="37" customFormat="1" ht="36" x14ac:dyDescent="0.2">
      <c r="A23" s="45">
        <v>3</v>
      </c>
      <c r="B23" s="36" t="s">
        <v>19</v>
      </c>
      <c r="C23" s="44" t="s">
        <v>0</v>
      </c>
      <c r="D23" s="19"/>
      <c r="E23" s="22">
        <f t="shared" ref="E23:J23" si="5">E21/E11*100</f>
        <v>3.2550896934462505</v>
      </c>
      <c r="F23" s="22">
        <f>ROUND(AVERAGE(H23:M23),3)</f>
        <v>2.52</v>
      </c>
      <c r="G23" s="22">
        <f>ROUND(AVERAGE(N23:S23),3)</f>
        <v>3.95</v>
      </c>
      <c r="H23" s="22">
        <f t="shared" si="5"/>
        <v>2.160012328702154</v>
      </c>
      <c r="I23" s="22">
        <f t="shared" si="5"/>
        <v>1.8800555298076262</v>
      </c>
      <c r="J23" s="22">
        <f t="shared" si="5"/>
        <v>2.1199570896636062</v>
      </c>
      <c r="K23" s="22">
        <f>K21/K11*100</f>
        <v>2.6499650354377171</v>
      </c>
      <c r="L23" s="22">
        <f t="shared" ref="L23:S23" si="6">L21/L11*100</f>
        <v>3.4400058098033433</v>
      </c>
      <c r="M23" s="22">
        <f t="shared" si="6"/>
        <v>2.869961507044958</v>
      </c>
      <c r="N23" s="22">
        <f t="shared" si="6"/>
        <v>3.8299756102898006</v>
      </c>
      <c r="O23" s="22">
        <f t="shared" si="6"/>
        <v>3.080013180669352</v>
      </c>
      <c r="P23" s="22">
        <f t="shared" si="6"/>
        <v>4.9300074557059812</v>
      </c>
      <c r="Q23" s="22">
        <f t="shared" si="6"/>
        <v>3.830027561934028</v>
      </c>
      <c r="R23" s="22">
        <f t="shared" si="6"/>
        <v>4.1000372043427973</v>
      </c>
      <c r="S23" s="22">
        <f t="shared" si="6"/>
        <v>3.9300362094275036</v>
      </c>
    </row>
    <row r="24" spans="1:19" s="37" customFormat="1" ht="31.5" x14ac:dyDescent="0.2">
      <c r="A24" s="107">
        <v>4</v>
      </c>
      <c r="B24" s="100" t="s">
        <v>20</v>
      </c>
      <c r="C24" s="103" t="s">
        <v>30</v>
      </c>
      <c r="D24" s="21" t="s">
        <v>23</v>
      </c>
      <c r="E24" s="22">
        <f t="shared" ref="E24:S24" si="7">SUM(E25:E28)</f>
        <v>8895</v>
      </c>
      <c r="F24" s="22">
        <f t="shared" si="7"/>
        <v>4156.3680000000004</v>
      </c>
      <c r="G24" s="22">
        <f t="shared" si="7"/>
        <v>4738.6319999999996</v>
      </c>
      <c r="H24" s="22">
        <f t="shared" si="7"/>
        <v>825.33900000000006</v>
      </c>
      <c r="I24" s="22">
        <f t="shared" si="7"/>
        <v>778.48099999999999</v>
      </c>
      <c r="J24" s="22">
        <f t="shared" si="7"/>
        <v>793.23500000000001</v>
      </c>
      <c r="K24" s="22">
        <f t="shared" si="7"/>
        <v>651.72299999999996</v>
      </c>
      <c r="L24" s="22">
        <f t="shared" si="7"/>
        <v>545.14199999999994</v>
      </c>
      <c r="M24" s="22">
        <f t="shared" si="7"/>
        <v>562.44799999999998</v>
      </c>
      <c r="N24" s="22">
        <f t="shared" si="7"/>
        <v>571.34900000000005</v>
      </c>
      <c r="O24" s="22">
        <f t="shared" si="7"/>
        <v>639.1099999999999</v>
      </c>
      <c r="P24" s="22">
        <f t="shared" si="7"/>
        <v>646.55499999999995</v>
      </c>
      <c r="Q24" s="22">
        <f t="shared" si="7"/>
        <v>931.57600000000002</v>
      </c>
      <c r="R24" s="22">
        <f t="shared" si="7"/>
        <v>931.28099999999995</v>
      </c>
      <c r="S24" s="22">
        <f t="shared" si="7"/>
        <v>1018.761</v>
      </c>
    </row>
    <row r="25" spans="1:19" s="37" customFormat="1" ht="15.75" x14ac:dyDescent="0.2">
      <c r="A25" s="108"/>
      <c r="B25" s="101"/>
      <c r="C25" s="104"/>
      <c r="D25" s="17" t="s">
        <v>24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s="37" customFormat="1" ht="15.75" x14ac:dyDescent="0.2">
      <c r="A26" s="108"/>
      <c r="B26" s="101"/>
      <c r="C26" s="104"/>
      <c r="D26" s="17" t="s">
        <v>25</v>
      </c>
      <c r="E26" s="20"/>
      <c r="F26" s="20"/>
      <c r="G26" s="20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1:19" s="37" customFormat="1" ht="15.75" x14ac:dyDescent="0.2">
      <c r="A27" s="108"/>
      <c r="B27" s="101"/>
      <c r="C27" s="104"/>
      <c r="D27" s="17" t="s">
        <v>26</v>
      </c>
      <c r="E27" s="20">
        <f>SUM(H27:S27)</f>
        <v>8793.6090000000004</v>
      </c>
      <c r="F27" s="48">
        <f t="shared" ref="F27:F28" si="8">SUM(H27:M27)</f>
        <v>4090.971</v>
      </c>
      <c r="G27" s="48">
        <f t="shared" ref="G27:G28" si="9">SUM(N27:S27)</f>
        <v>4702.6379999999999</v>
      </c>
      <c r="H27" s="20">
        <f t="shared" ref="H27:S27" si="10">H38+H48</f>
        <v>821.23500000000001</v>
      </c>
      <c r="I27" s="20">
        <f t="shared" si="10"/>
        <v>761.89400000000001</v>
      </c>
      <c r="J27" s="20">
        <f t="shared" si="10"/>
        <v>778.85500000000002</v>
      </c>
      <c r="K27" s="20">
        <f t="shared" si="10"/>
        <v>639.86500000000001</v>
      </c>
      <c r="L27" s="20">
        <f t="shared" si="10"/>
        <v>535.34799999999996</v>
      </c>
      <c r="M27" s="20">
        <f t="shared" si="10"/>
        <v>553.774</v>
      </c>
      <c r="N27" s="20">
        <f t="shared" si="10"/>
        <v>563.745</v>
      </c>
      <c r="O27" s="20">
        <f t="shared" si="10"/>
        <v>634.15099999999995</v>
      </c>
      <c r="P27" s="20">
        <f t="shared" si="10"/>
        <v>638.04399999999998</v>
      </c>
      <c r="Q27" s="20">
        <f t="shared" si="10"/>
        <v>927.17600000000004</v>
      </c>
      <c r="R27" s="20">
        <f t="shared" si="10"/>
        <v>926.12099999999998</v>
      </c>
      <c r="S27" s="20">
        <f t="shared" si="10"/>
        <v>1013.401</v>
      </c>
    </row>
    <row r="28" spans="1:19" s="37" customFormat="1" ht="15.75" x14ac:dyDescent="0.2">
      <c r="A28" s="108"/>
      <c r="B28" s="101"/>
      <c r="C28" s="105"/>
      <c r="D28" s="17" t="s">
        <v>27</v>
      </c>
      <c r="E28" s="20">
        <f>SUM(H28:S28)</f>
        <v>101.39099999999999</v>
      </c>
      <c r="F28" s="48">
        <f t="shared" si="8"/>
        <v>65.396999999999991</v>
      </c>
      <c r="G28" s="48">
        <f t="shared" si="9"/>
        <v>35.994</v>
      </c>
      <c r="H28" s="20">
        <f t="shared" ref="H28:S28" si="11">H39+H49</f>
        <v>4.1040000000000001</v>
      </c>
      <c r="I28" s="20">
        <f t="shared" si="11"/>
        <v>16.587</v>
      </c>
      <c r="J28" s="20">
        <f t="shared" si="11"/>
        <v>14.38</v>
      </c>
      <c r="K28" s="20">
        <f t="shared" si="11"/>
        <v>11.858000000000001</v>
      </c>
      <c r="L28" s="20">
        <f t="shared" si="11"/>
        <v>9.7940000000000005</v>
      </c>
      <c r="M28" s="20">
        <f t="shared" si="11"/>
        <v>8.6739999999999995</v>
      </c>
      <c r="N28" s="20">
        <f t="shared" si="11"/>
        <v>7.6040000000000001</v>
      </c>
      <c r="O28" s="20">
        <f t="shared" si="11"/>
        <v>4.9589999999999996</v>
      </c>
      <c r="P28" s="20">
        <f t="shared" si="11"/>
        <v>8.5109999999999992</v>
      </c>
      <c r="Q28" s="20">
        <f t="shared" si="11"/>
        <v>4.4000000000000004</v>
      </c>
      <c r="R28" s="20">
        <f t="shared" si="11"/>
        <v>5.16</v>
      </c>
      <c r="S28" s="20">
        <f t="shared" si="11"/>
        <v>5.36</v>
      </c>
    </row>
    <row r="29" spans="1:19" s="37" customFormat="1" ht="31.5" x14ac:dyDescent="0.2">
      <c r="A29" s="108"/>
      <c r="B29" s="101"/>
      <c r="C29" s="103" t="s">
        <v>17</v>
      </c>
      <c r="D29" s="18" t="s">
        <v>23</v>
      </c>
      <c r="E29" s="22">
        <f>SUM(E30:E33)</f>
        <v>1.371</v>
      </c>
      <c r="F29" s="22">
        <f t="shared" ref="F29:G29" si="12">SUM(F30:F33)</f>
        <v>1.2829999999999999</v>
      </c>
      <c r="G29" s="22">
        <f t="shared" si="12"/>
        <v>1.4589999999999999</v>
      </c>
      <c r="H29" s="22">
        <f t="shared" ref="H29:S29" si="13">SUM(H30:H33)</f>
        <v>1.522</v>
      </c>
      <c r="I29" s="22">
        <f t="shared" si="13"/>
        <v>1.464</v>
      </c>
      <c r="J29" s="22">
        <f t="shared" si="13"/>
        <v>1.4649999999999999</v>
      </c>
      <c r="K29" s="22">
        <f t="shared" si="13"/>
        <v>1.202</v>
      </c>
      <c r="L29" s="22">
        <f t="shared" si="13"/>
        <v>1.006</v>
      </c>
      <c r="M29" s="22">
        <f t="shared" si="13"/>
        <v>1.038</v>
      </c>
      <c r="N29" s="22">
        <f t="shared" si="13"/>
        <v>1.056</v>
      </c>
      <c r="O29" s="22">
        <f t="shared" si="13"/>
        <v>1.18</v>
      </c>
      <c r="P29" s="22">
        <f t="shared" si="13"/>
        <v>1.196</v>
      </c>
      <c r="Q29" s="22">
        <f t="shared" si="13"/>
        <v>1.7210000000000001</v>
      </c>
      <c r="R29" s="22">
        <f t="shared" si="13"/>
        <v>1.7190000000000001</v>
      </c>
      <c r="S29" s="22">
        <f t="shared" si="13"/>
        <v>1.881</v>
      </c>
    </row>
    <row r="30" spans="1:19" s="37" customFormat="1" ht="15.75" x14ac:dyDescent="0.2">
      <c r="A30" s="108"/>
      <c r="B30" s="101"/>
      <c r="C30" s="104" t="s">
        <v>17</v>
      </c>
      <c r="D30" s="17" t="s">
        <v>24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s="37" customFormat="1" ht="15.75" x14ac:dyDescent="0.2">
      <c r="A31" s="108"/>
      <c r="B31" s="101"/>
      <c r="C31" s="104" t="s">
        <v>17</v>
      </c>
      <c r="D31" s="17" t="s">
        <v>25</v>
      </c>
      <c r="E31" s="20"/>
      <c r="F31" s="20"/>
      <c r="G31" s="20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1:19" s="37" customFormat="1" ht="15.75" x14ac:dyDescent="0.2">
      <c r="A32" s="108"/>
      <c r="B32" s="101"/>
      <c r="C32" s="104" t="s">
        <v>17</v>
      </c>
      <c r="D32" s="17" t="s">
        <v>26</v>
      </c>
      <c r="E32" s="20">
        <f>ROUND(AVERAGE(H32:S32),3)</f>
        <v>1.355</v>
      </c>
      <c r="F32" s="20">
        <f>ROUND(AVERAGE(H32:M32),3)</f>
        <v>1.2629999999999999</v>
      </c>
      <c r="G32" s="48">
        <f>ROUND(AVERAGE(N32:S32),3)</f>
        <v>1.448</v>
      </c>
      <c r="H32" s="20">
        <f t="shared" ref="H32:S33" si="14">H43+H53</f>
        <v>1.514</v>
      </c>
      <c r="I32" s="20">
        <f t="shared" si="14"/>
        <v>1.4330000000000001</v>
      </c>
      <c r="J32" s="20">
        <f t="shared" si="14"/>
        <v>1.4379999999999999</v>
      </c>
      <c r="K32" s="20">
        <f t="shared" si="14"/>
        <v>1.18</v>
      </c>
      <c r="L32" s="20">
        <f t="shared" si="14"/>
        <v>0.98799999999999999</v>
      </c>
      <c r="M32" s="20">
        <f t="shared" si="14"/>
        <v>1.022</v>
      </c>
      <c r="N32" s="20">
        <f t="shared" si="14"/>
        <v>1.042</v>
      </c>
      <c r="O32" s="20">
        <f t="shared" si="14"/>
        <v>1.171</v>
      </c>
      <c r="P32" s="20">
        <f t="shared" si="14"/>
        <v>1.18</v>
      </c>
      <c r="Q32" s="20">
        <f t="shared" si="14"/>
        <v>1.7130000000000001</v>
      </c>
      <c r="R32" s="20">
        <f t="shared" si="14"/>
        <v>1.7090000000000001</v>
      </c>
      <c r="S32" s="20">
        <f t="shared" si="14"/>
        <v>1.871</v>
      </c>
    </row>
    <row r="33" spans="1:19" s="37" customFormat="1" ht="15.75" x14ac:dyDescent="0.2">
      <c r="A33" s="109"/>
      <c r="B33" s="102"/>
      <c r="C33" s="105" t="s">
        <v>17</v>
      </c>
      <c r="D33" s="17" t="s">
        <v>27</v>
      </c>
      <c r="E33" s="20">
        <f>ROUND(AVERAGE(H33:S33),3)</f>
        <v>1.6E-2</v>
      </c>
      <c r="F33" s="20">
        <f>ROUND(AVERAGE(H33:M33),3)</f>
        <v>0.02</v>
      </c>
      <c r="G33" s="48">
        <f>ROUND(AVERAGE(N33:S33),3)</f>
        <v>1.0999999999999999E-2</v>
      </c>
      <c r="H33" s="20">
        <f t="shared" si="14"/>
        <v>8.0000000000000002E-3</v>
      </c>
      <c r="I33" s="20">
        <f t="shared" si="14"/>
        <v>3.1E-2</v>
      </c>
      <c r="J33" s="20">
        <f t="shared" si="14"/>
        <v>2.7E-2</v>
      </c>
      <c r="K33" s="20">
        <f t="shared" si="14"/>
        <v>2.1999999999999999E-2</v>
      </c>
      <c r="L33" s="20">
        <f t="shared" si="14"/>
        <v>1.7999999999999999E-2</v>
      </c>
      <c r="M33" s="20">
        <f t="shared" si="14"/>
        <v>1.6E-2</v>
      </c>
      <c r="N33" s="20">
        <f t="shared" si="14"/>
        <v>1.4E-2</v>
      </c>
      <c r="O33" s="20">
        <f t="shared" si="14"/>
        <v>8.9999999999999993E-3</v>
      </c>
      <c r="P33" s="20">
        <f t="shared" si="14"/>
        <v>1.6E-2</v>
      </c>
      <c r="Q33" s="20">
        <f t="shared" si="14"/>
        <v>8.0000000000000002E-3</v>
      </c>
      <c r="R33" s="20">
        <f t="shared" si="14"/>
        <v>0.01</v>
      </c>
      <c r="S33" s="20">
        <f t="shared" si="14"/>
        <v>0.01</v>
      </c>
    </row>
    <row r="34" spans="1:19" s="37" customFormat="1" ht="15.75" x14ac:dyDescent="0.25">
      <c r="A34" s="45"/>
      <c r="B34" s="46" t="s">
        <v>21</v>
      </c>
      <c r="C34" s="44"/>
      <c r="D34" s="46"/>
      <c r="E34" s="40"/>
      <c r="F34" s="40"/>
      <c r="G34" s="40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1:19" s="37" customFormat="1" ht="31.5" x14ac:dyDescent="0.2">
      <c r="A35" s="110" t="s">
        <v>2</v>
      </c>
      <c r="B35" s="113" t="s">
        <v>60</v>
      </c>
      <c r="C35" s="103" t="s">
        <v>30</v>
      </c>
      <c r="D35" s="18" t="s">
        <v>23</v>
      </c>
      <c r="E35" s="22">
        <f>SUM(E36:E39)</f>
        <v>8895</v>
      </c>
      <c r="F35" s="22">
        <f t="shared" ref="F35:G35" si="15">SUM(F36:F39)</f>
        <v>4156.3680000000004</v>
      </c>
      <c r="G35" s="22">
        <f t="shared" si="15"/>
        <v>4738.6319999999996</v>
      </c>
      <c r="H35" s="22">
        <f>SUM(H36:H39)</f>
        <v>825.33900000000006</v>
      </c>
      <c r="I35" s="22">
        <f t="shared" ref="I35:S35" si="16">SUM(I36:I39)</f>
        <v>778.48099999999999</v>
      </c>
      <c r="J35" s="22">
        <f t="shared" si="16"/>
        <v>793.23500000000001</v>
      </c>
      <c r="K35" s="22">
        <f t="shared" si="16"/>
        <v>651.72299999999996</v>
      </c>
      <c r="L35" s="22">
        <f t="shared" si="16"/>
        <v>545.14199999999994</v>
      </c>
      <c r="M35" s="22">
        <f t="shared" si="16"/>
        <v>562.44799999999998</v>
      </c>
      <c r="N35" s="22">
        <f t="shared" si="16"/>
        <v>571.34900000000005</v>
      </c>
      <c r="O35" s="22">
        <f t="shared" si="16"/>
        <v>639.1099999999999</v>
      </c>
      <c r="P35" s="22">
        <f t="shared" si="16"/>
        <v>646.55499999999995</v>
      </c>
      <c r="Q35" s="22">
        <f t="shared" si="16"/>
        <v>931.57600000000002</v>
      </c>
      <c r="R35" s="22">
        <f t="shared" si="16"/>
        <v>931.28099999999995</v>
      </c>
      <c r="S35" s="22">
        <f t="shared" si="16"/>
        <v>1018.761</v>
      </c>
    </row>
    <row r="36" spans="1:19" s="37" customFormat="1" ht="15.75" x14ac:dyDescent="0.2">
      <c r="A36" s="111"/>
      <c r="B36" s="114"/>
      <c r="C36" s="104"/>
      <c r="D36" s="17" t="s">
        <v>24</v>
      </c>
      <c r="E36" s="20"/>
      <c r="F36" s="20"/>
      <c r="G36" s="20"/>
      <c r="H36" s="95"/>
      <c r="I36" s="20"/>
      <c r="J36" s="20"/>
      <c r="K36" s="20"/>
      <c r="L36" s="38"/>
      <c r="M36" s="38"/>
      <c r="N36" s="38"/>
      <c r="O36" s="38"/>
      <c r="P36" s="38"/>
      <c r="Q36" s="38"/>
      <c r="R36" s="38"/>
      <c r="S36" s="38"/>
    </row>
    <row r="37" spans="1:19" s="37" customFormat="1" ht="15.75" x14ac:dyDescent="0.2">
      <c r="A37" s="111"/>
      <c r="B37" s="114"/>
      <c r="C37" s="104"/>
      <c r="D37" s="17" t="s">
        <v>25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s="37" customFormat="1" ht="15.75" x14ac:dyDescent="0.2">
      <c r="A38" s="111"/>
      <c r="B38" s="114"/>
      <c r="C38" s="104"/>
      <c r="D38" s="17" t="s">
        <v>26</v>
      </c>
      <c r="E38" s="20">
        <f>SUM(H38:S38)</f>
        <v>8793.6090000000004</v>
      </c>
      <c r="F38" s="48">
        <f t="shared" ref="F38" si="17">SUM(H38:M38)</f>
        <v>4090.971</v>
      </c>
      <c r="G38" s="48">
        <f t="shared" ref="G38" si="18">SUM(N38:S38)</f>
        <v>4702.6379999999999</v>
      </c>
      <c r="H38" s="49">
        <v>821.23500000000001</v>
      </c>
      <c r="I38" s="49">
        <v>761.89400000000001</v>
      </c>
      <c r="J38" s="49">
        <v>778.85500000000002</v>
      </c>
      <c r="K38" s="49">
        <v>639.86500000000001</v>
      </c>
      <c r="L38" s="49">
        <v>535.34799999999996</v>
      </c>
      <c r="M38" s="49">
        <v>553.774</v>
      </c>
      <c r="N38" s="49">
        <v>563.745</v>
      </c>
      <c r="O38" s="49">
        <v>634.15099999999995</v>
      </c>
      <c r="P38" s="49">
        <v>638.04399999999998</v>
      </c>
      <c r="Q38" s="49">
        <v>927.17600000000004</v>
      </c>
      <c r="R38" s="49">
        <v>926.12099999999998</v>
      </c>
      <c r="S38" s="49">
        <v>1013.401</v>
      </c>
    </row>
    <row r="39" spans="1:19" s="37" customFormat="1" ht="15.75" x14ac:dyDescent="0.2">
      <c r="A39" s="111"/>
      <c r="B39" s="114"/>
      <c r="C39" s="105"/>
      <c r="D39" s="17" t="s">
        <v>27</v>
      </c>
      <c r="E39" s="20">
        <f>SUM(H39:S39)</f>
        <v>101.39099999999999</v>
      </c>
      <c r="F39" s="48">
        <f t="shared" ref="F39" si="19">SUM(H39:M39)</f>
        <v>65.396999999999991</v>
      </c>
      <c r="G39" s="48">
        <f t="shared" ref="G39" si="20">SUM(N39:S39)</f>
        <v>35.994</v>
      </c>
      <c r="H39" s="49">
        <v>4.1040000000000001</v>
      </c>
      <c r="I39" s="49">
        <v>16.587</v>
      </c>
      <c r="J39" s="49">
        <v>14.38</v>
      </c>
      <c r="K39" s="49">
        <v>11.858000000000001</v>
      </c>
      <c r="L39" s="49">
        <v>9.7940000000000005</v>
      </c>
      <c r="M39" s="49">
        <v>8.6739999999999995</v>
      </c>
      <c r="N39" s="49">
        <v>7.6040000000000001</v>
      </c>
      <c r="O39" s="49">
        <v>4.9589999999999996</v>
      </c>
      <c r="P39" s="49">
        <v>8.5109999999999992</v>
      </c>
      <c r="Q39" s="49">
        <v>4.4000000000000004</v>
      </c>
      <c r="R39" s="49">
        <v>5.16</v>
      </c>
      <c r="S39" s="49">
        <v>5.36</v>
      </c>
    </row>
    <row r="40" spans="1:19" s="37" customFormat="1" ht="31.5" x14ac:dyDescent="0.2">
      <c r="A40" s="111"/>
      <c r="B40" s="114"/>
      <c r="C40" s="103" t="s">
        <v>17</v>
      </c>
      <c r="D40" s="18" t="s">
        <v>23</v>
      </c>
      <c r="E40" s="22">
        <f>SUM(E41:E44)</f>
        <v>1.371</v>
      </c>
      <c r="F40" s="22">
        <f t="shared" ref="F40" si="21">SUM(F41:F44)</f>
        <v>1.2829999999999999</v>
      </c>
      <c r="G40" s="22">
        <f t="shared" ref="G40" si="22">SUM(G41:G44)</f>
        <v>1.4589999999999999</v>
      </c>
      <c r="H40" s="22">
        <f>SUM(H41:H44)</f>
        <v>1.522</v>
      </c>
      <c r="I40" s="22">
        <f t="shared" ref="I40:S40" si="23">SUM(I41:I44)</f>
        <v>1.464</v>
      </c>
      <c r="J40" s="22">
        <f t="shared" si="23"/>
        <v>1.4649999999999999</v>
      </c>
      <c r="K40" s="22">
        <f t="shared" si="23"/>
        <v>1.202</v>
      </c>
      <c r="L40" s="22">
        <f t="shared" si="23"/>
        <v>1.006</v>
      </c>
      <c r="M40" s="22">
        <f t="shared" si="23"/>
        <v>1.038</v>
      </c>
      <c r="N40" s="22">
        <f t="shared" si="23"/>
        <v>1.056</v>
      </c>
      <c r="O40" s="22">
        <f t="shared" si="23"/>
        <v>1.18</v>
      </c>
      <c r="P40" s="22">
        <f t="shared" si="23"/>
        <v>1.196</v>
      </c>
      <c r="Q40" s="22">
        <f t="shared" si="23"/>
        <v>1.7210000000000001</v>
      </c>
      <c r="R40" s="22">
        <f t="shared" si="23"/>
        <v>1.7190000000000001</v>
      </c>
      <c r="S40" s="22">
        <f t="shared" si="23"/>
        <v>1.881</v>
      </c>
    </row>
    <row r="41" spans="1:19" s="37" customFormat="1" ht="15.75" x14ac:dyDescent="0.2">
      <c r="A41" s="111"/>
      <c r="B41" s="114"/>
      <c r="C41" s="104" t="s">
        <v>17</v>
      </c>
      <c r="D41" s="17" t="s">
        <v>24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s="37" customFormat="1" ht="15.75" x14ac:dyDescent="0.2">
      <c r="A42" s="111"/>
      <c r="B42" s="114"/>
      <c r="C42" s="104" t="s">
        <v>17</v>
      </c>
      <c r="D42" s="17" t="s">
        <v>25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s="37" customFormat="1" ht="15.75" x14ac:dyDescent="0.2">
      <c r="A43" s="111"/>
      <c r="B43" s="114"/>
      <c r="C43" s="104" t="s">
        <v>17</v>
      </c>
      <c r="D43" s="17" t="s">
        <v>26</v>
      </c>
      <c r="E43" s="39">
        <f>ROUND(AVERAGE(H43:S43),3)</f>
        <v>1.355</v>
      </c>
      <c r="F43" s="20">
        <f>ROUND(AVERAGE(H43:M43),3)</f>
        <v>1.2629999999999999</v>
      </c>
      <c r="G43" s="48">
        <f>ROUND(AVERAGE(N43:S43),3)</f>
        <v>1.448</v>
      </c>
      <c r="H43" s="49">
        <v>1.514</v>
      </c>
      <c r="I43" s="49">
        <v>1.4330000000000001</v>
      </c>
      <c r="J43" s="49">
        <v>1.4379999999999999</v>
      </c>
      <c r="K43" s="49">
        <v>1.18</v>
      </c>
      <c r="L43" s="49">
        <v>0.98799999999999999</v>
      </c>
      <c r="M43" s="49">
        <v>1.022</v>
      </c>
      <c r="N43" s="49">
        <v>1.042</v>
      </c>
      <c r="O43" s="49">
        <v>1.171</v>
      </c>
      <c r="P43" s="49">
        <v>1.18</v>
      </c>
      <c r="Q43" s="49">
        <v>1.7130000000000001</v>
      </c>
      <c r="R43" s="49">
        <v>1.7090000000000001</v>
      </c>
      <c r="S43" s="49">
        <v>1.871</v>
      </c>
    </row>
    <row r="44" spans="1:19" s="37" customFormat="1" ht="15.75" x14ac:dyDescent="0.25">
      <c r="A44" s="112"/>
      <c r="B44" s="115"/>
      <c r="C44" s="105" t="s">
        <v>17</v>
      </c>
      <c r="D44" s="17" t="s">
        <v>27</v>
      </c>
      <c r="E44" s="39">
        <f>ROUND(AVERAGE(H44:S44),3)</f>
        <v>1.6E-2</v>
      </c>
      <c r="F44" s="20">
        <f>ROUND(AVERAGE(H44:M44),3)</f>
        <v>0.02</v>
      </c>
      <c r="G44" s="48">
        <f>ROUND(AVERAGE(N44:S44),3)</f>
        <v>1.0999999999999999E-2</v>
      </c>
      <c r="H44" s="40">
        <v>8.0000000000000002E-3</v>
      </c>
      <c r="I44" s="40">
        <v>3.1E-2</v>
      </c>
      <c r="J44" s="40">
        <v>2.7E-2</v>
      </c>
      <c r="K44" s="40">
        <v>2.1999999999999999E-2</v>
      </c>
      <c r="L44" s="40">
        <v>1.7999999999999999E-2</v>
      </c>
      <c r="M44" s="40">
        <v>1.6E-2</v>
      </c>
      <c r="N44" s="40">
        <v>1.4E-2</v>
      </c>
      <c r="O44" s="40">
        <v>8.9999999999999993E-3</v>
      </c>
      <c r="P44" s="40">
        <v>1.6E-2</v>
      </c>
      <c r="Q44" s="40">
        <v>8.0000000000000002E-3</v>
      </c>
      <c r="R44" s="40">
        <v>0.01</v>
      </c>
      <c r="S44" s="40">
        <v>0.01</v>
      </c>
    </row>
    <row r="45" spans="1:19" s="37" customFormat="1" ht="31.5" x14ac:dyDescent="0.2">
      <c r="A45" s="97" t="s">
        <v>31</v>
      </c>
      <c r="B45" s="98" t="s">
        <v>29</v>
      </c>
      <c r="C45" s="99" t="s">
        <v>30</v>
      </c>
      <c r="D45" s="18" t="s">
        <v>23</v>
      </c>
      <c r="E45" s="22">
        <f>SUM(E46:E49)</f>
        <v>0</v>
      </c>
      <c r="F45" s="22">
        <f t="shared" ref="F45:G45" si="24">SUM(F46:F49)</f>
        <v>0</v>
      </c>
      <c r="G45" s="22">
        <f t="shared" si="24"/>
        <v>0</v>
      </c>
      <c r="H45" s="22">
        <f t="shared" ref="H45:S45" si="25">SUM(H46:H49)</f>
        <v>0</v>
      </c>
      <c r="I45" s="22">
        <f t="shared" si="25"/>
        <v>0</v>
      </c>
      <c r="J45" s="22">
        <f t="shared" si="25"/>
        <v>0</v>
      </c>
      <c r="K45" s="22">
        <f t="shared" si="25"/>
        <v>0</v>
      </c>
      <c r="L45" s="22">
        <f t="shared" si="25"/>
        <v>0</v>
      </c>
      <c r="M45" s="22">
        <f t="shared" si="25"/>
        <v>0</v>
      </c>
      <c r="N45" s="22">
        <f t="shared" si="25"/>
        <v>0</v>
      </c>
      <c r="O45" s="22">
        <f t="shared" si="25"/>
        <v>0</v>
      </c>
      <c r="P45" s="22">
        <f t="shared" si="25"/>
        <v>0</v>
      </c>
      <c r="Q45" s="22">
        <f t="shared" si="25"/>
        <v>0</v>
      </c>
      <c r="R45" s="22">
        <f t="shared" si="25"/>
        <v>0</v>
      </c>
      <c r="S45" s="22">
        <f t="shared" si="25"/>
        <v>0</v>
      </c>
    </row>
    <row r="46" spans="1:19" s="37" customFormat="1" ht="15.75" x14ac:dyDescent="0.2">
      <c r="A46" s="97"/>
      <c r="B46" s="98"/>
      <c r="C46" s="99"/>
      <c r="D46" s="17" t="s">
        <v>24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s="37" customFormat="1" ht="15.75" x14ac:dyDescent="0.2">
      <c r="A47" s="97"/>
      <c r="B47" s="98"/>
      <c r="C47" s="99"/>
      <c r="D47" s="17" t="s">
        <v>25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s="37" customFormat="1" ht="15.75" x14ac:dyDescent="0.2">
      <c r="A48" s="97"/>
      <c r="B48" s="98"/>
      <c r="C48" s="99"/>
      <c r="D48" s="17" t="s">
        <v>26</v>
      </c>
      <c r="E48" s="20"/>
      <c r="F48" s="20"/>
      <c r="G48" s="20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49" spans="1:19" s="37" customFormat="1" ht="15.75" x14ac:dyDescent="0.2">
      <c r="A49" s="97"/>
      <c r="B49" s="98"/>
      <c r="C49" s="99"/>
      <c r="D49" s="17" t="s">
        <v>27</v>
      </c>
      <c r="E49" s="20"/>
      <c r="F49" s="20"/>
      <c r="G49" s="20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</row>
    <row r="50" spans="1:19" s="37" customFormat="1" ht="31.5" x14ac:dyDescent="0.2">
      <c r="A50" s="97"/>
      <c r="B50" s="98"/>
      <c r="C50" s="99" t="s">
        <v>17</v>
      </c>
      <c r="D50" s="18" t="s">
        <v>23</v>
      </c>
      <c r="E50" s="22">
        <f>SUM(E51:E54)</f>
        <v>0</v>
      </c>
      <c r="F50" s="22">
        <f t="shared" ref="F50:G50" si="26">SUM(F51:F54)</f>
        <v>0</v>
      </c>
      <c r="G50" s="22">
        <f t="shared" si="26"/>
        <v>0</v>
      </c>
      <c r="H50" s="22">
        <f t="shared" ref="H50:S50" si="27">SUM(H51:H54)</f>
        <v>0</v>
      </c>
      <c r="I50" s="22">
        <f t="shared" si="27"/>
        <v>0</v>
      </c>
      <c r="J50" s="22">
        <f t="shared" si="27"/>
        <v>0</v>
      </c>
      <c r="K50" s="22">
        <f t="shared" si="27"/>
        <v>0</v>
      </c>
      <c r="L50" s="22">
        <f t="shared" si="27"/>
        <v>0</v>
      </c>
      <c r="M50" s="22">
        <f t="shared" si="27"/>
        <v>0</v>
      </c>
      <c r="N50" s="22">
        <f t="shared" si="27"/>
        <v>0</v>
      </c>
      <c r="O50" s="22">
        <f t="shared" si="27"/>
        <v>0</v>
      </c>
      <c r="P50" s="22">
        <f t="shared" si="27"/>
        <v>0</v>
      </c>
      <c r="Q50" s="22">
        <f t="shared" si="27"/>
        <v>0</v>
      </c>
      <c r="R50" s="22">
        <f t="shared" si="27"/>
        <v>0</v>
      </c>
      <c r="S50" s="22">
        <f t="shared" si="27"/>
        <v>0</v>
      </c>
    </row>
    <row r="51" spans="1:19" s="37" customFormat="1" ht="15.75" x14ac:dyDescent="0.2">
      <c r="A51" s="97"/>
      <c r="B51" s="98"/>
      <c r="C51" s="99" t="s">
        <v>17</v>
      </c>
      <c r="D51" s="17" t="s">
        <v>24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19" s="37" customFormat="1" ht="15.75" x14ac:dyDescent="0.2">
      <c r="A52" s="97"/>
      <c r="B52" s="98"/>
      <c r="C52" s="99" t="s">
        <v>17</v>
      </c>
      <c r="D52" s="17" t="s">
        <v>25</v>
      </c>
      <c r="E52" s="39"/>
      <c r="F52" s="39"/>
      <c r="G52" s="39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 s="37" customFormat="1" ht="15.75" x14ac:dyDescent="0.2">
      <c r="A53" s="97"/>
      <c r="B53" s="98"/>
      <c r="C53" s="99" t="s">
        <v>17</v>
      </c>
      <c r="D53" s="17" t="s">
        <v>26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1:19" s="37" customFormat="1" ht="15.75" x14ac:dyDescent="0.2">
      <c r="A54" s="97"/>
      <c r="B54" s="98"/>
      <c r="C54" s="99" t="s">
        <v>17</v>
      </c>
      <c r="D54" s="17" t="s">
        <v>27</v>
      </c>
      <c r="E54" s="39"/>
      <c r="F54" s="39"/>
      <c r="G54" s="39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1:19" s="37" customFormat="1" ht="15.75" x14ac:dyDescent="0.25">
      <c r="A55" s="42"/>
    </row>
    <row r="56" spans="1:19" s="37" customFormat="1" ht="15.75" x14ac:dyDescent="0.25">
      <c r="A56" s="42"/>
    </row>
    <row r="57" spans="1:19" s="37" customFormat="1" ht="15.75" x14ac:dyDescent="0.25">
      <c r="A57" s="42"/>
    </row>
    <row r="58" spans="1:19" ht="20.25" x14ac:dyDescent="0.3">
      <c r="C58" s="60" t="s">
        <v>22</v>
      </c>
      <c r="D58" s="63"/>
      <c r="E58" s="63"/>
      <c r="F58" s="65"/>
      <c r="G58" s="66"/>
      <c r="H58" s="69"/>
      <c r="I58" s="72"/>
      <c r="J58" s="72"/>
      <c r="K58" s="72"/>
      <c r="L58" s="72"/>
      <c r="M58" s="75"/>
      <c r="N58" s="78"/>
      <c r="O58" s="1"/>
      <c r="P58" s="60" t="s">
        <v>65</v>
      </c>
      <c r="Q58" s="83"/>
      <c r="R58" s="86"/>
      <c r="S58" s="86"/>
    </row>
    <row r="59" spans="1:19" ht="20.25" x14ac:dyDescent="0.3">
      <c r="C59" s="60" t="s">
        <v>66</v>
      </c>
      <c r="D59" s="1"/>
      <c r="E59" s="1"/>
      <c r="F59" s="65"/>
      <c r="G59" s="67"/>
      <c r="H59" s="70"/>
      <c r="I59" s="73"/>
      <c r="J59" s="73"/>
      <c r="K59" s="73"/>
      <c r="L59" s="73"/>
      <c r="M59" s="76"/>
      <c r="N59" s="79"/>
      <c r="O59" s="81"/>
      <c r="P59" s="60" t="s">
        <v>67</v>
      </c>
      <c r="Q59" s="83"/>
      <c r="R59" s="86"/>
      <c r="S59" s="86"/>
    </row>
    <row r="60" spans="1:19" ht="18.75" customHeight="1" x14ac:dyDescent="0.3">
      <c r="C60" s="60"/>
      <c r="D60" s="1"/>
      <c r="E60" s="1"/>
      <c r="F60" s="65"/>
      <c r="G60" s="67"/>
      <c r="H60" s="70"/>
      <c r="I60" s="73"/>
      <c r="J60" s="73"/>
      <c r="K60" s="73"/>
      <c r="L60" s="73"/>
      <c r="M60" s="76"/>
      <c r="N60" s="79"/>
      <c r="O60" s="81"/>
      <c r="P60" s="60"/>
      <c r="Q60" s="83"/>
      <c r="R60" s="86"/>
      <c r="S60" s="86"/>
    </row>
    <row r="61" spans="1:19" ht="18.75" x14ac:dyDescent="0.25">
      <c r="C61" s="61" t="s">
        <v>68</v>
      </c>
      <c r="D61" s="64"/>
      <c r="E61" s="64"/>
      <c r="F61" s="65"/>
      <c r="G61" s="68"/>
      <c r="H61" s="71"/>
      <c r="I61" s="74"/>
      <c r="J61" s="74"/>
      <c r="K61" s="74"/>
      <c r="L61" s="74"/>
      <c r="M61" s="77"/>
      <c r="N61" s="80"/>
      <c r="O61" s="81"/>
      <c r="P61" s="82" t="s">
        <v>69</v>
      </c>
      <c r="Q61" s="84"/>
      <c r="R61" s="81"/>
      <c r="S61" s="81"/>
    </row>
    <row r="62" spans="1:19" ht="18.75" x14ac:dyDescent="0.3">
      <c r="C62" s="62" t="s">
        <v>70</v>
      </c>
      <c r="D62" s="1"/>
      <c r="E62" s="1"/>
      <c r="F62" s="65"/>
      <c r="G62" s="68"/>
      <c r="H62" s="71"/>
      <c r="I62" s="74"/>
      <c r="J62" s="74"/>
      <c r="K62" s="74"/>
      <c r="L62" s="74"/>
      <c r="M62" s="77"/>
      <c r="N62" s="80"/>
      <c r="O62" s="71"/>
      <c r="P62" s="62" t="s">
        <v>70</v>
      </c>
      <c r="Q62" s="85"/>
      <c r="R62" s="81"/>
      <c r="S62" s="81"/>
    </row>
  </sheetData>
  <protectedRanges>
    <protectedRange password="CC71" sqref="H1:S1 P5 A1:G12 H2:O5 R2:R5 P2:Q4 H6:S12 A13:S54" name="Диапазон9"/>
    <protectedRange sqref="H13:S15" name="Диапазон1"/>
    <protectedRange sqref="H17:S20" name="Диапазон2"/>
    <protectedRange sqref="H36:S38 H42:S42" name="Диапазон3"/>
    <protectedRange sqref="H41:S41 H43:S44" name="Диапазон4"/>
    <protectedRange sqref="H46:S49" name="Диапазон7"/>
    <protectedRange sqref="H51:S54" name="Диапазон8" securityDescriptor="O:WDG:WDD:(A;;CC;;;WD)"/>
    <protectedRange password="CC71" sqref="S2:S5" name="Диапазон9_1"/>
  </protectedRanges>
  <mergeCells count="20">
    <mergeCell ref="P5:S5"/>
    <mergeCell ref="A8:S8"/>
    <mergeCell ref="A11:A20"/>
    <mergeCell ref="B11:B20"/>
    <mergeCell ref="C11:C15"/>
    <mergeCell ref="C16:C20"/>
    <mergeCell ref="A21:A22"/>
    <mergeCell ref="B21:B22"/>
    <mergeCell ref="A24:A33"/>
    <mergeCell ref="C35:C39"/>
    <mergeCell ref="C40:C44"/>
    <mergeCell ref="C29:C33"/>
    <mergeCell ref="A35:A44"/>
    <mergeCell ref="B35:B44"/>
    <mergeCell ref="A45:A54"/>
    <mergeCell ref="B45:B54"/>
    <mergeCell ref="C45:C49"/>
    <mergeCell ref="C50:C54"/>
    <mergeCell ref="B24:B33"/>
    <mergeCell ref="C24:C28"/>
  </mergeCells>
  <phoneticPr fontId="0" type="noConversion"/>
  <pageMargins left="0.39370078740157483" right="0.39370078740157483" top="0.43307086614173229" bottom="0.39370078740157483" header="0.51181102362204722" footer="0.51181102362204722"/>
  <pageSetup paperSize="9" scale="42" orientation="landscape" r:id="rId1"/>
  <headerFooter alignWithMargins="0"/>
  <ignoredErrors>
    <ignoredError sqref="H11 J11:K11 L11:M11 O11:S11 F12:G12 F14:G14 F17:G17 F19:G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C7" workbookViewId="0">
      <selection activeCell="D16" sqref="D16:O16"/>
    </sheetView>
  </sheetViews>
  <sheetFormatPr defaultRowHeight="12.75" x14ac:dyDescent="0.2"/>
  <cols>
    <col min="3" max="3" width="10.7109375" customWidth="1"/>
    <col min="5" max="5" width="10" customWidth="1"/>
    <col min="12" max="12" width="10.140625" customWidth="1"/>
  </cols>
  <sheetData>
    <row r="1" spans="1:15" x14ac:dyDescent="0.2">
      <c r="A1" t="s">
        <v>32</v>
      </c>
    </row>
    <row r="2" spans="1:15" x14ac:dyDescent="0.2">
      <c r="A2" t="s">
        <v>33</v>
      </c>
    </row>
    <row r="4" spans="1:15" x14ac:dyDescent="0.2">
      <c r="A4" t="s">
        <v>34</v>
      </c>
    </row>
    <row r="6" spans="1:15" ht="13.5" customHeight="1" x14ac:dyDescent="0.2">
      <c r="D6" s="23" t="s">
        <v>5</v>
      </c>
      <c r="E6" s="23" t="s">
        <v>6</v>
      </c>
      <c r="F6" s="23" t="s">
        <v>7</v>
      </c>
      <c r="G6" s="23" t="s">
        <v>8</v>
      </c>
      <c r="H6" s="23" t="s">
        <v>9</v>
      </c>
      <c r="I6" s="23" t="s">
        <v>10</v>
      </c>
      <c r="J6" s="23" t="s">
        <v>11</v>
      </c>
      <c r="K6" s="23" t="s">
        <v>12</v>
      </c>
      <c r="L6" s="23" t="s">
        <v>13</v>
      </c>
      <c r="M6" s="23" t="s">
        <v>14</v>
      </c>
      <c r="N6" s="23" t="s">
        <v>15</v>
      </c>
      <c r="O6" s="23" t="s">
        <v>16</v>
      </c>
    </row>
    <row r="7" spans="1:15" x14ac:dyDescent="0.2">
      <c r="C7" t="s">
        <v>35</v>
      </c>
      <c r="D7" s="35">
        <v>719.07754</v>
      </c>
      <c r="E7" s="35">
        <v>686.53950999999995</v>
      </c>
      <c r="F7" s="35">
        <v>714.20875999999998</v>
      </c>
      <c r="G7" s="35">
        <v>620.89755000000002</v>
      </c>
      <c r="H7" s="35">
        <v>590.55620999999996</v>
      </c>
      <c r="I7" s="35">
        <v>589.81700999999998</v>
      </c>
      <c r="J7" s="35">
        <v>583.39882999999998</v>
      </c>
      <c r="K7" s="35">
        <v>642.32923000000005</v>
      </c>
      <c r="L7" s="35">
        <v>654.99715000000003</v>
      </c>
      <c r="M7" s="35">
        <v>880.67657999999994</v>
      </c>
      <c r="N7" s="35">
        <v>862.09631000000002</v>
      </c>
      <c r="O7" s="35">
        <v>943.43654000000004</v>
      </c>
    </row>
    <row r="8" spans="1:15" x14ac:dyDescent="0.2"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">
      <c r="A9" t="s">
        <v>36</v>
      </c>
      <c r="D9" s="24"/>
      <c r="E9" s="24"/>
      <c r="F9" s="25"/>
      <c r="G9" s="24"/>
      <c r="H9" s="24"/>
      <c r="I9" s="24"/>
      <c r="J9" s="24"/>
      <c r="K9" s="24"/>
      <c r="L9" s="24"/>
      <c r="M9" s="24"/>
      <c r="N9" s="24"/>
      <c r="O9" s="24"/>
    </row>
    <row r="10" spans="1:15" x14ac:dyDescent="0.2">
      <c r="D10" s="26"/>
      <c r="E10" s="27" t="s">
        <v>37</v>
      </c>
      <c r="F10" s="27" t="s">
        <v>38</v>
      </c>
      <c r="G10" s="27" t="s">
        <v>39</v>
      </c>
      <c r="H10" s="24"/>
      <c r="I10" s="24"/>
      <c r="J10" s="24"/>
      <c r="K10" s="24"/>
      <c r="L10" s="24"/>
      <c r="M10" s="24"/>
      <c r="N10" s="24"/>
      <c r="O10" s="24"/>
    </row>
    <row r="11" spans="1:15" x14ac:dyDescent="0.2">
      <c r="A11" t="s">
        <v>17</v>
      </c>
      <c r="B11" s="28">
        <f>E29</f>
        <v>1.305850956923077</v>
      </c>
      <c r="D11" s="27" t="s">
        <v>40</v>
      </c>
      <c r="E11" s="29">
        <f>E13/B11</f>
        <v>6500</v>
      </c>
      <c r="F11" s="29">
        <f>E11/365</f>
        <v>17.80821917808219</v>
      </c>
      <c r="G11" s="29">
        <f>E11/248</f>
        <v>26.20967741935484</v>
      </c>
      <c r="H11" s="24"/>
      <c r="I11" s="24"/>
      <c r="J11" s="24"/>
      <c r="K11" s="24"/>
      <c r="L11" s="24"/>
      <c r="M11" s="24"/>
      <c r="N11" s="24"/>
      <c r="O11" s="24"/>
    </row>
    <row r="12" spans="1:15" x14ac:dyDescent="0.2"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x14ac:dyDescent="0.2">
      <c r="A13" t="s">
        <v>41</v>
      </c>
      <c r="B13" t="s">
        <v>42</v>
      </c>
      <c r="D13" s="24"/>
      <c r="E13" s="30">
        <f>SUM(D7:O7)</f>
        <v>8488.0312200000008</v>
      </c>
      <c r="F13" s="24"/>
      <c r="G13" s="24" t="s">
        <v>43</v>
      </c>
      <c r="H13" s="24"/>
      <c r="I13" s="24"/>
      <c r="J13" s="30">
        <f>B11/E13*12</f>
        <v>1.8461538461538459E-3</v>
      </c>
      <c r="K13" s="24"/>
      <c r="L13" s="24"/>
      <c r="M13" s="24"/>
      <c r="N13" s="24"/>
      <c r="O13" s="24"/>
    </row>
    <row r="14" spans="1:15" x14ac:dyDescent="0.2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5" customHeight="1" x14ac:dyDescent="0.2">
      <c r="D15" s="23" t="s">
        <v>5</v>
      </c>
      <c r="E15" s="23" t="s">
        <v>6</v>
      </c>
      <c r="F15" s="23" t="s">
        <v>7</v>
      </c>
      <c r="G15" s="23" t="s">
        <v>8</v>
      </c>
      <c r="H15" s="23" t="s">
        <v>9</v>
      </c>
      <c r="I15" s="23" t="s">
        <v>10</v>
      </c>
      <c r="J15" s="23" t="s">
        <v>11</v>
      </c>
      <c r="K15" s="23" t="s">
        <v>12</v>
      </c>
      <c r="L15" s="23" t="s">
        <v>13</v>
      </c>
      <c r="M15" s="23" t="s">
        <v>14</v>
      </c>
      <c r="N15" s="23" t="s">
        <v>15</v>
      </c>
      <c r="O15" s="23" t="s">
        <v>16</v>
      </c>
    </row>
    <row r="16" spans="1:15" x14ac:dyDescent="0.2">
      <c r="D16" s="31">
        <f>ROUND(D7*J13,3)</f>
        <v>1.3280000000000001</v>
      </c>
      <c r="E16" s="31">
        <f>ROUND(E7*J13,3)</f>
        <v>1.2669999999999999</v>
      </c>
      <c r="F16" s="31">
        <f>ROUND(F7*J13,3)</f>
        <v>1.319</v>
      </c>
      <c r="G16" s="31">
        <f>ROUND(G7*J13,3)</f>
        <v>1.1459999999999999</v>
      </c>
      <c r="H16" s="31">
        <f>ROUND(H7*J13,3)</f>
        <v>1.0900000000000001</v>
      </c>
      <c r="I16" s="31">
        <f>ROUND(I7*J13,3)</f>
        <v>1.089</v>
      </c>
      <c r="J16" s="31">
        <f>ROUND(J7*J13,3)</f>
        <v>1.077</v>
      </c>
      <c r="K16" s="31">
        <f>ROUND(K7*J13,3)</f>
        <v>1.1859999999999999</v>
      </c>
      <c r="L16" s="31">
        <f>ROUND(L7*J13,3)</f>
        <v>1.2090000000000001</v>
      </c>
      <c r="M16" s="31">
        <f>ROUND(M7*J13,3)</f>
        <v>1.6259999999999999</v>
      </c>
      <c r="N16" s="31">
        <f>ROUND(N7*J13,3)</f>
        <v>1.5920000000000001</v>
      </c>
      <c r="O16" s="31">
        <f>ROUND(O7*J13,3)</f>
        <v>1.742</v>
      </c>
    </row>
    <row r="18" spans="1:10" x14ac:dyDescent="0.2">
      <c r="A18" t="s">
        <v>44</v>
      </c>
    </row>
    <row r="19" spans="1:10" x14ac:dyDescent="0.2">
      <c r="B19" t="b">
        <f>ROUND(AVERAGE(D16:O16),3)=B11</f>
        <v>0</v>
      </c>
    </row>
    <row r="24" spans="1:10" x14ac:dyDescent="0.2">
      <c r="B24" s="32"/>
      <c r="C24" s="33" t="s">
        <v>45</v>
      </c>
    </row>
    <row r="28" spans="1:10" x14ac:dyDescent="0.2">
      <c r="B28" t="s">
        <v>46</v>
      </c>
    </row>
    <row r="29" spans="1:10" x14ac:dyDescent="0.2">
      <c r="B29" t="s">
        <v>47</v>
      </c>
      <c r="E29" s="34">
        <f>SUM(D7:O7)/6500</f>
        <v>1.305850956923077</v>
      </c>
      <c r="F29" t="s">
        <v>48</v>
      </c>
      <c r="H29" t="s">
        <v>49</v>
      </c>
      <c r="J29" t="s">
        <v>50</v>
      </c>
    </row>
    <row r="30" spans="1:10" x14ac:dyDescent="0.2">
      <c r="E30" s="34">
        <f>SUM(D7:O7)/248/8</f>
        <v>4.2782415423387103</v>
      </c>
      <c r="H30" t="s">
        <v>51</v>
      </c>
      <c r="J30" t="s">
        <v>52</v>
      </c>
    </row>
    <row r="31" spans="1:10" x14ac:dyDescent="0.2">
      <c r="E31" s="34">
        <f>SUM(D7:O7)/8760</f>
        <v>0.96895333561643848</v>
      </c>
      <c r="H31" t="s">
        <v>53</v>
      </c>
      <c r="J31" t="s">
        <v>54</v>
      </c>
    </row>
    <row r="32" spans="1:10" x14ac:dyDescent="0.2">
      <c r="E32" s="34">
        <f>SUM(D7:O7)/2500</f>
        <v>3.3952124880000003</v>
      </c>
      <c r="H32" t="s">
        <v>55</v>
      </c>
    </row>
    <row r="33" spans="5:10" x14ac:dyDescent="0.2">
      <c r="E33" s="34">
        <f>SUM(D7:O7)/4500</f>
        <v>1.8862291600000001</v>
      </c>
      <c r="H33" t="s">
        <v>56</v>
      </c>
      <c r="J33" t="s">
        <v>57</v>
      </c>
    </row>
  </sheetData>
  <sheetProtection password="C7BF" sheet="1"/>
  <protectedRanges>
    <protectedRange password="C7BF" sqref="D7:O7 B11" name="Диапазон1" securityDescriptor="O:WDG:WDD:(A;;CC;;;WD)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№3 (2018)</vt:lpstr>
      <vt:lpstr>Мощность</vt:lpstr>
    </vt:vector>
  </TitlesOfParts>
  <Company>ОАО "Чувашэнерго"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Шамбин А.Г.</dc:creator>
  <cp:lastModifiedBy>Tretyakov</cp:lastModifiedBy>
  <cp:lastPrinted>2017-10-29T18:50:26Z</cp:lastPrinted>
  <dcterms:created xsi:type="dcterms:W3CDTF">2006-01-18T06:59:27Z</dcterms:created>
  <dcterms:modified xsi:type="dcterms:W3CDTF">2017-10-30T07:37:11Z</dcterms:modified>
</cp:coreProperties>
</file>